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Sheet'!$B$1:$H$63</definedName>
    <definedName name="_xlnm.Print_Area" localSheetId="3">'CC CASH FLOW'!$A$1:$N$114</definedName>
    <definedName name="_xlnm.Print_Area" localSheetId="2">'CC ST. OF C. IN EQUITY'!$A$1:$T$41</definedName>
    <definedName name="_xlnm.Print_Area" localSheetId="1">'P&amp;L'!$B$1:$N$76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sharedStrings.xml><?xml version="1.0" encoding="utf-8"?>
<sst xmlns="http://schemas.openxmlformats.org/spreadsheetml/2006/main" count="255" uniqueCount="206">
  <si>
    <t xml:space="preserve">As at </t>
  </si>
  <si>
    <t>ASSETS</t>
  </si>
  <si>
    <t>Deposits and placement with financial institutions</t>
  </si>
  <si>
    <t>Dealing securities</t>
  </si>
  <si>
    <t>Investment securities</t>
  </si>
  <si>
    <t>Statutory deposits with Bank Negara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</si>
  <si>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</si>
  <si>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</si>
  <si>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</si>
  <si>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</si>
  <si>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</si>
  <si>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</si>
  <si>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</si>
  <si>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</si>
  <si>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</si>
  <si>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</si>
  <si>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</si>
  <si>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</si>
  <si>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</si>
  <si>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</si>
  <si>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</si>
  <si>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</si>
  <si>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</si>
  <si>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</si>
  <si>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</si>
  <si>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</si>
  <si>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</si>
  <si>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Finance Cost</t>
  </si>
  <si>
    <t>Share in the results of associated</t>
  </si>
  <si>
    <t>companies</t>
  </si>
  <si>
    <t>Zakat</t>
  </si>
  <si>
    <t xml:space="preserve">Minority Interests </t>
  </si>
  <si>
    <t>Earning Per Share - basic (sen)</t>
  </si>
  <si>
    <t>Cash and balances with bank and agents</t>
  </si>
  <si>
    <t xml:space="preserve">Net Profit for the period 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</si>
  <si>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</si>
  <si>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</si>
  <si>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</si>
  <si>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</si>
  <si>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</si>
  <si>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</si>
  <si>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</si>
  <si>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</si>
  <si>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</si>
  <si>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</si>
  <si>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</si>
  <si>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</si>
  <si>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</si>
  <si>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</si>
  <si>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</si>
  <si>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</si>
  <si>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</si>
  <si>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</si>
  <si>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</si>
  <si>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</si>
  <si>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</si>
  <si>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</si>
  <si>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</si>
  <si>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</si>
  <si>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</si>
  <si>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</si>
  <si>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</si>
  <si>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</si>
  <si>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</si>
  <si>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</si>
  <si>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</si>
  <si>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</si>
  <si>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</si>
  <si>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</si>
  <si>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</si>
  <si>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</si>
  <si>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</si>
  <si>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</si>
  <si>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</si>
  <si>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</si>
  <si>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</si>
  <si>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Tax Paid</t>
  </si>
  <si>
    <t>Zakat Paid</t>
  </si>
  <si>
    <t>CASH AND CASH EQUIVALENTS AT BEGINNING OF THE YEAR</t>
  </si>
  <si>
    <t xml:space="preserve">Net profit for the period </t>
  </si>
  <si>
    <t>Obligations on securities sold under repurchase agreements</t>
  </si>
  <si>
    <t>Property, plant and equipment</t>
  </si>
  <si>
    <t>Transfer to Reserve Fund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</si>
  <si>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</si>
  <si>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</si>
  <si>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</si>
  <si>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</si>
  <si>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</si>
  <si>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</si>
  <si>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Write back of provision for bad and doubtful financing</t>
  </si>
  <si>
    <t>Decrease/(Increase) in statutory deposit with BNM</t>
  </si>
  <si>
    <t>Increase in financing of customer</t>
  </si>
  <si>
    <t>Proceeds from disposal of property, plant and equipment</t>
  </si>
  <si>
    <t>Dividend received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</si>
  <si>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</si>
  <si>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</si>
  <si>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</si>
  <si>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</si>
  <si>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</si>
  <si>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 xml:space="preserve">* </t>
  </si>
  <si>
    <t>Other receivables</t>
  </si>
  <si>
    <t>Proceeds from financing</t>
  </si>
  <si>
    <t xml:space="preserve">Income derived from investment of </t>
  </si>
  <si>
    <t>depositors' fund</t>
  </si>
  <si>
    <t>Income attributable to depositors</t>
  </si>
  <si>
    <t>Income attributable to shareholders</t>
  </si>
  <si>
    <t>shareholders' fund</t>
  </si>
  <si>
    <t>At 1 July, 2003</t>
  </si>
  <si>
    <t xml:space="preserve">Purchase of investment </t>
  </si>
  <si>
    <t>Tax recoverable</t>
  </si>
  <si>
    <t>No separate disclosure of fully diluted earnings per share has been made for reasons described in note B 13</t>
  </si>
  <si>
    <t>EXCHANGE DIFFERENCES IN CASH AND CASH EQUIVALENT</t>
  </si>
  <si>
    <t>As previously reported</t>
  </si>
  <si>
    <t>Effect of exchange rate changes</t>
  </si>
  <si>
    <t>As restated</t>
  </si>
  <si>
    <t>Dividend paid to shareholders</t>
  </si>
  <si>
    <t xml:space="preserve">Net gain not recognised </t>
  </si>
  <si>
    <t>Decrease in amount due from associated companies</t>
  </si>
  <si>
    <t>Increase in other payables</t>
  </si>
  <si>
    <t>Increase in Family Takaful</t>
  </si>
  <si>
    <t>Increase in Group Family Takaful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</si>
  <si>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</si>
  <si>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</si>
  <si>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</si>
  <si>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</si>
  <si>
    <t>-</t>
  </si>
  <si>
    <t>in the income statement:</t>
  </si>
  <si>
    <t>Net profit for the period</t>
  </si>
  <si>
    <t>2004</t>
  </si>
  <si>
    <t xml:space="preserve">Acquisition of shares in associated company </t>
  </si>
  <si>
    <t>June 30, 2004</t>
  </si>
  <si>
    <t xml:space="preserve">Accretion arising from issuance of shares </t>
  </si>
  <si>
    <t>by a subsidiary</t>
  </si>
  <si>
    <t>Increase in bills payable</t>
  </si>
  <si>
    <t>Purchase of property, plant and equipment</t>
  </si>
  <si>
    <t>IN A SUBSIDIARY</t>
  </si>
  <si>
    <t>Provision for zakat and taxation</t>
  </si>
  <si>
    <t xml:space="preserve">Dilution arising from issuance of shares </t>
  </si>
  <si>
    <t>Cash and short term fund</t>
  </si>
  <si>
    <t>Deferred tax</t>
  </si>
  <si>
    <t>Financing, advances and other loans</t>
  </si>
  <si>
    <t xml:space="preserve">Deferred tax </t>
  </si>
  <si>
    <t>Takaful Lil-Istithmar Fund</t>
  </si>
  <si>
    <t>(The Condensed Consolidated Balance Sheet should be read in conjunction with the Annual Financial Report for the year ended 30th June 2004)</t>
  </si>
  <si>
    <t>Allowance for losses on financing</t>
  </si>
  <si>
    <t xml:space="preserve">Allowance for diminution in value of </t>
  </si>
  <si>
    <t>investment securities</t>
  </si>
  <si>
    <t>Profit equalisation reserve</t>
  </si>
  <si>
    <t>Total distributable income</t>
  </si>
  <si>
    <t>Personnel expenses</t>
  </si>
  <si>
    <t>Other overhead expenses</t>
  </si>
  <si>
    <t>Operating profit</t>
  </si>
  <si>
    <t>Profit Before Zakat and taxation</t>
  </si>
  <si>
    <t>Tax expense</t>
  </si>
  <si>
    <t>Profit After Zakat and taxation</t>
  </si>
  <si>
    <t>Total net income</t>
  </si>
  <si>
    <t>(The Condensed Consolidated Income Statements should be read in conjunction with the Annual Financial Report for the year ended 30th June 2004)</t>
  </si>
  <si>
    <t>At 1 July, 2004</t>
  </si>
  <si>
    <t>(The Condensed Consolidated Statement of Changes in Equity should be read in conjunction with the Annual Financial Report for the year ended 30th June 2004)</t>
  </si>
  <si>
    <t>Net gain not recognised in the</t>
  </si>
  <si>
    <t>(The Condensed Consolidated Cash Flow Statement should be read in conjunction with the Annual Financial Report for the year ended 30th June 2004)</t>
  </si>
  <si>
    <t>Increase in bill receivables</t>
  </si>
  <si>
    <t>(Decrease)/Increase in deposits from customers</t>
  </si>
  <si>
    <t>Decrease in General Retakaful</t>
  </si>
  <si>
    <t>Deposits and placement with financial instituions</t>
  </si>
  <si>
    <t xml:space="preserve">DILUTION ARISING FROM ISSUANCE OF SHARES </t>
  </si>
  <si>
    <t>Proceeds from partial disposal of subsidiaries</t>
  </si>
  <si>
    <t>Increase in statutory deposit with Accountant General</t>
  </si>
  <si>
    <t>Increase in other receivables</t>
  </si>
  <si>
    <t>Decrease in obligation on securities sold under repurchase agreement</t>
  </si>
  <si>
    <t>(Decrease)/Increase in deposit &amp; placements of banks &amp; other fin. institutions</t>
  </si>
  <si>
    <t>Decrease in ASEAN Takaful Group Retakaful Pool</t>
  </si>
  <si>
    <t xml:space="preserve">Increase in Family Retakaful </t>
  </si>
  <si>
    <t xml:space="preserve">Decrease in Takaful Lil-Istithmar Fund </t>
  </si>
  <si>
    <t>Allowance for diminution in value of investments</t>
  </si>
  <si>
    <t>Write back of allowance for diminution in value of investments</t>
  </si>
  <si>
    <t>Net cash generated from/(used in) operating activities</t>
  </si>
  <si>
    <t xml:space="preserve">Cash generated from/(used in) operation </t>
  </si>
  <si>
    <t>2005</t>
  </si>
  <si>
    <t xml:space="preserve">Unrealised (gain)/loss on dealing securities  </t>
  </si>
  <si>
    <t>Increase in General Takaful</t>
  </si>
  <si>
    <t>June 30, 2005</t>
  </si>
  <si>
    <t>30 June</t>
  </si>
  <si>
    <t>12 months ended</t>
  </si>
  <si>
    <t xml:space="preserve">FOR THE 12 MONTHS PERIOD ENDED 30 JUNE, 2005 </t>
  </si>
  <si>
    <t>At 30 June, 2004</t>
  </si>
  <si>
    <t>At 30 June, 2005</t>
  </si>
  <si>
    <t>shares by a subsidiary</t>
  </si>
  <si>
    <t>FOR THE 12 MONTHS PERIOD ENDED 30 JUNE 2005</t>
  </si>
  <si>
    <t>12 MONTHS ENDED</t>
  </si>
  <si>
    <t>30 JUNE</t>
  </si>
  <si>
    <t>FOR THE 12 MONTHS PERIOD ENDED 30 JUNE 2005, Continued</t>
  </si>
  <si>
    <t xml:space="preserve">Earning Per Share - fully diluted (sen) * </t>
  </si>
  <si>
    <t>Share of (profit)/losses in associated co.</t>
  </si>
  <si>
    <t>BIMB HOLDINGS BERHAD (423858-X)</t>
  </si>
  <si>
    <t>(Incorporated in Malaysia)</t>
  </si>
  <si>
    <t>Condensed Consolidated Balance Sheet as at 30th June 2005</t>
  </si>
  <si>
    <t>Unaudited</t>
  </si>
  <si>
    <t>Audited</t>
  </si>
  <si>
    <t xml:space="preserve">Condensed Consolidated Income Statement </t>
  </si>
  <si>
    <t>for the Three and Twelve Month Periods Ended 30th June 2005</t>
  </si>
  <si>
    <t>Net loss/(gain) on disposal of investment</t>
  </si>
  <si>
    <t>Impairment losses of property, plant &amp; equipment</t>
  </si>
  <si>
    <t>Decrease in statutory deposit with LOFSA</t>
  </si>
  <si>
    <t>Statutory deposits with LOFSA</t>
  </si>
  <si>
    <t>Allowance for doubtful debts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</si>
</sst>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29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1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12" fillId="0" borderId="10" xfId="37" applyNumberFormat="1" applyFont="1" applyBorder="1" applyAlignment="1">
      <alignment horizontal="righ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2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0" fillId="0" borderId="12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1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1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0" fillId="0" borderId="0" xfId="37" applyNumberFormat="1" applyFont="1" applyFill="1" applyAlignment="1">
      <alignment horizontal="left"/>
    </xf>
    <xf numFmtId="0" fontId="0" fillId="0" borderId="0" xfId="0" applyAlignment="1" quotePrefix="1">
      <alignment/>
    </xf>
    <xf numFmtId="37" fontId="12" fillId="0" borderId="0" xfId="37" applyNumberFormat="1" applyFont="1" applyAlignment="1">
      <alignment/>
    </xf>
    <xf numFmtId="37" fontId="12" fillId="0" borderId="12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7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67" fontId="19" fillId="0" borderId="0" xfId="37" applyNumberFormat="1" applyFont="1" applyAlignment="1">
      <alignment/>
    </xf>
    <xf numFmtId="37" fontId="0" fillId="0" borderId="0" xfId="37" applyNumberFormat="1" applyAlignment="1">
      <alignment/>
    </xf>
    <xf numFmtId="37" fontId="7" fillId="0" borderId="0" xfId="37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7" fontId="20" fillId="0" borderId="0" xfId="37" applyNumberFormat="1" applyFont="1" applyAlignment="1">
      <alignment/>
    </xf>
    <xf numFmtId="37" fontId="7" fillId="0" borderId="0" xfId="37" applyNumberFormat="1" applyFont="1" applyBorder="1" applyAlignment="1" quotePrefix="1">
      <alignment horizontal="center"/>
    </xf>
    <xf numFmtId="0" fontId="7" fillId="0" borderId="0" xfId="37" applyNumberFormat="1" applyFont="1" applyBorder="1" applyAlignment="1">
      <alignment horizontal="center"/>
    </xf>
    <xf numFmtId="37" fontId="0" fillId="0" borderId="0" xfId="37" applyNumberFormat="1" applyBorder="1" applyAlignment="1">
      <alignment/>
    </xf>
    <xf numFmtId="167" fontId="0" fillId="0" borderId="0" xfId="37" applyNumberFormat="1" applyFont="1" applyBorder="1" applyAlignment="1">
      <alignment/>
    </xf>
    <xf numFmtId="39" fontId="0" fillId="0" borderId="0" xfId="37" applyNumberForma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12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center"/>
    </xf>
    <xf numFmtId="37" fontId="12" fillId="0" borderId="0" xfId="37" applyNumberFormat="1" applyFont="1" applyFill="1" applyAlignment="1">
      <alignment/>
    </xf>
    <xf numFmtId="37" fontId="12" fillId="0" borderId="0" xfId="37" applyNumberFormat="1" applyFont="1" applyBorder="1" applyAlignment="1">
      <alignment/>
    </xf>
    <xf numFmtId="37" fontId="12" fillId="0" borderId="4" xfId="37" applyNumberFormat="1" applyFont="1" applyBorder="1" applyAlignment="1">
      <alignment/>
    </xf>
    <xf numFmtId="37" fontId="20" fillId="0" borderId="0" xfId="0" applyNumberFormat="1" applyFont="1" applyAlignment="1">
      <alignment/>
    </xf>
    <xf numFmtId="37" fontId="12" fillId="0" borderId="13" xfId="37" applyNumberFormat="1" applyFont="1" applyBorder="1" applyAlignment="1">
      <alignment/>
    </xf>
    <xf numFmtId="37" fontId="12" fillId="0" borderId="14" xfId="37" applyNumberFormat="1" applyFont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0" xfId="37" applyNumberFormat="1" applyFont="1" applyBorder="1" applyAlignment="1">
      <alignment/>
    </xf>
    <xf numFmtId="43" fontId="12" fillId="0" borderId="0" xfId="37" applyFont="1" applyFill="1" applyAlignment="1">
      <alignment/>
    </xf>
    <xf numFmtId="167" fontId="12" fillId="0" borderId="12" xfId="37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12" fillId="0" borderId="12" xfId="37" applyFont="1" applyBorder="1" applyAlignment="1">
      <alignment/>
    </xf>
    <xf numFmtId="43" fontId="12" fillId="0" borderId="16" xfId="37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7" fontId="11" fillId="0" borderId="0" xfId="0" applyNumberFormat="1" applyFont="1" applyAlignment="1" quotePrefix="1">
      <alignment horizontal="right"/>
    </xf>
    <xf numFmtId="37" fontId="11" fillId="0" borderId="12" xfId="0" applyNumberFormat="1" applyFont="1" applyBorder="1" applyAlignment="1">
      <alignment horizontal="right"/>
    </xf>
    <xf numFmtId="167" fontId="12" fillId="0" borderId="0" xfId="37" applyNumberFormat="1" applyFont="1" applyFill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vertical="justify" shrinkToFit="1"/>
    </xf>
    <xf numFmtId="0" fontId="0" fillId="0" borderId="0" xfId="0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justify" vertical="justify" shrinkToFit="1"/>
    </xf>
    <xf numFmtId="37" fontId="11" fillId="0" borderId="0" xfId="0" applyNumberFormat="1" applyFont="1" applyAlignment="1">
      <alignment horizontal="right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466725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524375" y="126682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104775</xdr:rowOff>
    </xdr:from>
    <xdr:to>
      <xdr:col>13</xdr:col>
      <xdr:colOff>838200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096125" y="126682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view="pageBreakPreview" zoomScaleSheetLayoutView="100" workbookViewId="0" topLeftCell="A3">
      <selection activeCell="F3" sqref="F3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2:8" ht="20.25">
      <c r="B1" s="117" t="s">
        <v>194</v>
      </c>
      <c r="C1" s="117"/>
      <c r="D1" s="117"/>
      <c r="E1" s="117"/>
      <c r="F1" s="117"/>
      <c r="G1" s="117"/>
      <c r="H1" s="117"/>
    </row>
    <row r="2" spans="2:8" ht="12.75" customHeight="1">
      <c r="B2" s="103" t="s">
        <v>195</v>
      </c>
      <c r="C2" s="99"/>
      <c r="D2" s="99"/>
      <c r="E2" s="99"/>
      <c r="F2" s="99"/>
      <c r="G2" s="99"/>
      <c r="H2" s="99"/>
    </row>
    <row r="4" spans="2:8" ht="16.5">
      <c r="B4" s="116" t="s">
        <v>196</v>
      </c>
      <c r="C4" s="116"/>
      <c r="D4" s="116"/>
      <c r="E4" s="116"/>
      <c r="F4" s="116"/>
      <c r="G4" s="116"/>
      <c r="H4" s="116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105" t="s">
        <v>0</v>
      </c>
      <c r="G7" s="2"/>
      <c r="H7" s="105" t="s">
        <v>0</v>
      </c>
    </row>
    <row r="8" spans="4:8" ht="12.75">
      <c r="D8" s="2"/>
      <c r="E8" s="2"/>
      <c r="F8" s="106" t="s">
        <v>181</v>
      </c>
      <c r="G8" s="2"/>
      <c r="H8" s="106" t="s">
        <v>130</v>
      </c>
    </row>
    <row r="9" spans="4:8" ht="12.75">
      <c r="D9" s="3"/>
      <c r="E9" s="2"/>
      <c r="F9" s="107" t="s">
        <v>56</v>
      </c>
      <c r="G9" s="84"/>
      <c r="H9" s="107" t="s">
        <v>56</v>
      </c>
    </row>
    <row r="10" spans="2:8" ht="13.5" thickBot="1">
      <c r="B10" s="4"/>
      <c r="D10" s="3"/>
      <c r="E10" s="2"/>
      <c r="F10" s="108" t="s">
        <v>197</v>
      </c>
      <c r="G10" s="84"/>
      <c r="H10" s="108" t="s">
        <v>198</v>
      </c>
    </row>
    <row r="11" spans="2:7" ht="12.75">
      <c r="B11" s="4" t="s">
        <v>1</v>
      </c>
      <c r="D11" s="5"/>
      <c r="G11" s="104"/>
    </row>
    <row r="12" spans="2:7" ht="12.75">
      <c r="B12" s="4"/>
      <c r="D12" s="5"/>
      <c r="G12" s="104"/>
    </row>
    <row r="13" spans="2:8" ht="12.75">
      <c r="B13" t="s">
        <v>138</v>
      </c>
      <c r="D13" s="5"/>
      <c r="F13" s="45">
        <v>2999015</v>
      </c>
      <c r="G13" s="6"/>
      <c r="H13" s="45">
        <v>1492008</v>
      </c>
    </row>
    <row r="14" spans="2:8" ht="12.75">
      <c r="B14" t="s">
        <v>2</v>
      </c>
      <c r="D14" s="5"/>
      <c r="F14" s="45">
        <v>365813</v>
      </c>
      <c r="G14" s="6"/>
      <c r="H14" s="45">
        <v>817176</v>
      </c>
    </row>
    <row r="15" spans="2:8" ht="12.75">
      <c r="B15" t="s">
        <v>3</v>
      </c>
      <c r="D15" s="5"/>
      <c r="F15" s="45">
        <v>1151789</v>
      </c>
      <c r="G15" s="6"/>
      <c r="H15" s="45">
        <v>1957927</v>
      </c>
    </row>
    <row r="16" spans="2:8" ht="12.75">
      <c r="B16" t="s">
        <v>4</v>
      </c>
      <c r="D16" s="5"/>
      <c r="F16" s="45">
        <v>3717850</v>
      </c>
      <c r="G16" s="6"/>
      <c r="H16" s="45">
        <v>2914822</v>
      </c>
    </row>
    <row r="17" spans="2:8" ht="12.75">
      <c r="B17" t="s">
        <v>140</v>
      </c>
      <c r="D17" s="5"/>
      <c r="F17" s="45">
        <v>9206705</v>
      </c>
      <c r="G17" s="6"/>
      <c r="H17" s="45">
        <v>8778174</v>
      </c>
    </row>
    <row r="18" spans="2:8" ht="12.75">
      <c r="B18" t="s">
        <v>139</v>
      </c>
      <c r="D18" s="5"/>
      <c r="F18" s="45">
        <v>15708</v>
      </c>
      <c r="G18" s="6"/>
      <c r="H18" s="45">
        <v>20602</v>
      </c>
    </row>
    <row r="19" spans="2:8" ht="12.75">
      <c r="B19" t="s">
        <v>6</v>
      </c>
      <c r="D19" s="5"/>
      <c r="F19" s="45">
        <v>9069</v>
      </c>
      <c r="G19" s="6"/>
      <c r="H19" s="45">
        <v>12064</v>
      </c>
    </row>
    <row r="20" spans="2:8" ht="12.75">
      <c r="B20" t="s">
        <v>100</v>
      </c>
      <c r="D20" s="5"/>
      <c r="F20" s="45">
        <f>180144</f>
        <v>180144</v>
      </c>
      <c r="G20" s="6"/>
      <c r="H20" s="45">
        <v>265053</v>
      </c>
    </row>
    <row r="21" spans="2:8" ht="12.75">
      <c r="B21" t="s">
        <v>109</v>
      </c>
      <c r="D21" s="5"/>
      <c r="F21" s="45">
        <v>6384</v>
      </c>
      <c r="G21" s="6"/>
      <c r="H21" s="45">
        <v>3977</v>
      </c>
    </row>
    <row r="22" spans="2:8" ht="12.75">
      <c r="B22" t="s">
        <v>57</v>
      </c>
      <c r="D22" s="5"/>
      <c r="F22" s="45">
        <v>3968</v>
      </c>
      <c r="G22" s="6"/>
      <c r="H22" s="45">
        <v>4511</v>
      </c>
    </row>
    <row r="23" spans="2:8" ht="12.75" hidden="1">
      <c r="B23" t="s">
        <v>58</v>
      </c>
      <c r="D23" s="5"/>
      <c r="F23" s="45">
        <v>0</v>
      </c>
      <c r="G23" s="6"/>
      <c r="H23" s="45">
        <v>0</v>
      </c>
    </row>
    <row r="24" spans="2:8" ht="12.75">
      <c r="B24" t="s">
        <v>5</v>
      </c>
      <c r="D24" s="5"/>
      <c r="F24" s="45">
        <v>428468</v>
      </c>
      <c r="G24" s="6"/>
      <c r="H24" s="45">
        <v>372678</v>
      </c>
    </row>
    <row r="25" spans="2:8" ht="12.75">
      <c r="B25" t="s">
        <v>204</v>
      </c>
      <c r="D25" s="5"/>
      <c r="F25" s="45">
        <v>100</v>
      </c>
      <c r="G25" s="6"/>
      <c r="H25" s="45">
        <v>0</v>
      </c>
    </row>
    <row r="26" spans="2:8" ht="12.75">
      <c r="B26" t="s">
        <v>81</v>
      </c>
      <c r="D26" s="5"/>
      <c r="F26" s="45">
        <v>408811</v>
      </c>
      <c r="G26" s="6"/>
      <c r="H26" s="45">
        <v>252535</v>
      </c>
    </row>
    <row r="27" spans="4:8" ht="6" customHeight="1">
      <c r="D27" s="5"/>
      <c r="F27" s="15"/>
      <c r="G27" s="6"/>
      <c r="H27" s="15"/>
    </row>
    <row r="28" spans="2:11" ht="13.5" thickBot="1">
      <c r="B28" s="2" t="s">
        <v>7</v>
      </c>
      <c r="D28" s="5"/>
      <c r="F28" s="28">
        <f>+SUM(F13:F26)</f>
        <v>18493824</v>
      </c>
      <c r="G28" s="7"/>
      <c r="H28" s="28">
        <f>+SUM(H13:H26)</f>
        <v>16891527</v>
      </c>
      <c r="I28" s="57"/>
      <c r="J28" s="56"/>
      <c r="K28" s="46"/>
    </row>
    <row r="29" spans="4:10" ht="12.75">
      <c r="D29" s="5"/>
      <c r="F29" s="6"/>
      <c r="G29" s="6"/>
      <c r="H29" s="6"/>
      <c r="J29" s="56"/>
    </row>
    <row r="30" spans="2:10" ht="12.75">
      <c r="B30" s="4" t="s">
        <v>8</v>
      </c>
      <c r="D30" s="5"/>
      <c r="F30" s="6"/>
      <c r="G30" s="6"/>
      <c r="H30" s="6"/>
      <c r="J30" s="56"/>
    </row>
    <row r="31" spans="4:10" ht="12.75">
      <c r="D31" s="5"/>
      <c r="F31" s="47"/>
      <c r="G31" s="6"/>
      <c r="H31" s="6"/>
      <c r="J31" s="56"/>
    </row>
    <row r="32" spans="2:10" ht="12.75">
      <c r="B32" t="s">
        <v>9</v>
      </c>
      <c r="D32" s="5"/>
      <c r="F32" s="45">
        <v>13238227</v>
      </c>
      <c r="G32" s="6"/>
      <c r="H32" s="45">
        <v>11809842</v>
      </c>
      <c r="J32" s="56"/>
    </row>
    <row r="33" spans="2:10" ht="12.75">
      <c r="B33" t="s">
        <v>10</v>
      </c>
      <c r="D33" s="5"/>
      <c r="F33" s="45">
        <v>1352919</v>
      </c>
      <c r="G33" s="6"/>
      <c r="H33" s="45">
        <v>795192</v>
      </c>
      <c r="J33" s="56"/>
    </row>
    <row r="34" spans="2:10" ht="12.75">
      <c r="B34" t="s">
        <v>80</v>
      </c>
      <c r="D34" s="5"/>
      <c r="F34" s="45">
        <v>0</v>
      </c>
      <c r="G34" s="6"/>
      <c r="H34" s="45">
        <v>191900</v>
      </c>
      <c r="J34" s="56"/>
    </row>
    <row r="35" spans="2:10" ht="12.75">
      <c r="B35" t="s">
        <v>11</v>
      </c>
      <c r="D35" s="5"/>
      <c r="F35" s="45">
        <v>86471</v>
      </c>
      <c r="G35" s="6"/>
      <c r="H35" s="45">
        <v>79523</v>
      </c>
      <c r="J35" s="56"/>
    </row>
    <row r="36" spans="2:10" ht="12.75">
      <c r="B36" t="s">
        <v>59</v>
      </c>
      <c r="D36" s="5"/>
      <c r="F36" s="45">
        <v>450193</v>
      </c>
      <c r="G36" s="6"/>
      <c r="H36" s="45">
        <v>421090</v>
      </c>
      <c r="J36" s="56"/>
    </row>
    <row r="37" spans="2:10" ht="12.75">
      <c r="B37" t="s">
        <v>136</v>
      </c>
      <c r="D37" s="5"/>
      <c r="F37" s="45">
        <v>5981</v>
      </c>
      <c r="G37" s="6"/>
      <c r="H37" s="45">
        <v>11331</v>
      </c>
      <c r="J37" s="56"/>
    </row>
    <row r="38" spans="2:10" ht="12.75">
      <c r="B38" t="s">
        <v>141</v>
      </c>
      <c r="D38" s="5"/>
      <c r="F38" s="45">
        <v>5099</v>
      </c>
      <c r="G38" s="6"/>
      <c r="H38" s="45">
        <v>7027</v>
      </c>
      <c r="J38" s="56"/>
    </row>
    <row r="39" spans="2:10" ht="12.75">
      <c r="B39" s="2" t="s">
        <v>12</v>
      </c>
      <c r="D39" s="5"/>
      <c r="F39" s="48">
        <f>SUM(F32:F38)</f>
        <v>15138890</v>
      </c>
      <c r="G39" s="8"/>
      <c r="H39" s="29">
        <f>+SUM(H32:H38)</f>
        <v>13315905</v>
      </c>
      <c r="J39" s="56"/>
    </row>
    <row r="40" spans="4:10" ht="12.75">
      <c r="D40" s="5"/>
      <c r="F40" s="45"/>
      <c r="G40" s="6"/>
      <c r="H40" s="15"/>
      <c r="J40" s="56"/>
    </row>
    <row r="41" spans="2:10" ht="12.75">
      <c r="B41" t="s">
        <v>13</v>
      </c>
      <c r="D41" s="5"/>
      <c r="F41" s="45">
        <v>562965</v>
      </c>
      <c r="G41" s="6"/>
      <c r="H41" s="45">
        <v>562965</v>
      </c>
      <c r="J41" s="56"/>
    </row>
    <row r="42" spans="2:10" ht="12.75">
      <c r="B42" t="s">
        <v>14</v>
      </c>
      <c r="D42" s="5"/>
      <c r="F42" s="45">
        <v>527876</v>
      </c>
      <c r="G42" s="6"/>
      <c r="H42" s="45">
        <v>1018957</v>
      </c>
      <c r="J42" s="56"/>
    </row>
    <row r="43" spans="2:11" ht="12.75">
      <c r="B43" s="2" t="s">
        <v>15</v>
      </c>
      <c r="D43" s="5"/>
      <c r="F43" s="29">
        <f>+SUM(F41:F42)</f>
        <v>1090841</v>
      </c>
      <c r="G43" s="8"/>
      <c r="H43" s="29">
        <f>+SUM(H41:H42)</f>
        <v>1581922</v>
      </c>
      <c r="I43" s="57"/>
      <c r="J43" s="56"/>
      <c r="K43" s="46"/>
    </row>
    <row r="44" spans="4:8" ht="12.75">
      <c r="D44" s="5"/>
      <c r="F44" s="6"/>
      <c r="G44" s="6"/>
      <c r="H44" s="15"/>
    </row>
    <row r="45" spans="2:8" ht="12.75">
      <c r="B45" t="s">
        <v>16</v>
      </c>
      <c r="D45" s="5"/>
      <c r="F45" s="15">
        <v>1740276</v>
      </c>
      <c r="G45" s="6"/>
      <c r="H45" s="15">
        <v>1581207</v>
      </c>
    </row>
    <row r="46" spans="2:8" ht="12.75">
      <c r="B46" t="s">
        <v>17</v>
      </c>
      <c r="D46" s="5"/>
      <c r="F46" s="15">
        <v>230966</v>
      </c>
      <c r="G46" s="6"/>
      <c r="H46" s="15">
        <v>191799</v>
      </c>
    </row>
    <row r="47" spans="2:8" ht="12.75">
      <c r="B47" t="s">
        <v>18</v>
      </c>
      <c r="D47" s="5"/>
      <c r="F47" s="15">
        <v>150829</v>
      </c>
      <c r="G47" s="6"/>
      <c r="H47" s="15">
        <v>101480</v>
      </c>
    </row>
    <row r="48" spans="2:8" ht="12.75">
      <c r="B48" t="s">
        <v>19</v>
      </c>
      <c r="D48" s="5"/>
      <c r="F48" s="15">
        <v>-1272</v>
      </c>
      <c r="G48" s="6"/>
      <c r="H48" s="15">
        <v>1087</v>
      </c>
    </row>
    <row r="49" spans="2:8" ht="12.75">
      <c r="B49" t="s">
        <v>20</v>
      </c>
      <c r="D49" s="5"/>
      <c r="F49" s="15">
        <v>-2972</v>
      </c>
      <c r="G49" s="6"/>
      <c r="H49" s="15">
        <v>800</v>
      </c>
    </row>
    <row r="50" spans="2:8" ht="12.75">
      <c r="B50" t="s">
        <v>21</v>
      </c>
      <c r="D50" s="5"/>
      <c r="F50" s="15">
        <v>700</v>
      </c>
      <c r="G50" s="6"/>
      <c r="H50" s="15">
        <v>256</v>
      </c>
    </row>
    <row r="51" spans="2:8" ht="12.75">
      <c r="B51" t="s">
        <v>142</v>
      </c>
      <c r="D51" s="5"/>
      <c r="F51" s="15">
        <v>0</v>
      </c>
      <c r="G51" s="6"/>
      <c r="H51" s="15">
        <v>782</v>
      </c>
    </row>
    <row r="52" spans="2:8" ht="12.75">
      <c r="B52" s="2" t="s">
        <v>22</v>
      </c>
      <c r="D52" s="5"/>
      <c r="F52" s="29">
        <f>+SUM(F45:F51)</f>
        <v>2118527</v>
      </c>
      <c r="G52" s="8"/>
      <c r="H52" s="29">
        <f>+SUM(H45:H51)</f>
        <v>1877411</v>
      </c>
    </row>
    <row r="53" spans="4:8" ht="12.75">
      <c r="D53" s="5"/>
      <c r="F53" s="6"/>
      <c r="G53" s="6"/>
      <c r="H53" s="15"/>
    </row>
    <row r="54" spans="2:8" ht="12.75">
      <c r="B54" s="2" t="s">
        <v>23</v>
      </c>
      <c r="D54" s="5"/>
      <c r="F54" s="15">
        <v>145566</v>
      </c>
      <c r="G54" s="6"/>
      <c r="H54" s="15">
        <v>116289</v>
      </c>
    </row>
    <row r="55" spans="4:8" ht="12.75">
      <c r="D55" s="5"/>
      <c r="F55" s="6"/>
      <c r="G55" s="6"/>
      <c r="H55" s="15"/>
    </row>
    <row r="56" spans="2:8" ht="13.5" thickBot="1">
      <c r="B56" s="2" t="s">
        <v>24</v>
      </c>
      <c r="D56" s="5"/>
      <c r="F56" s="28">
        <f>+F54+F52+F43+F39</f>
        <v>18493824</v>
      </c>
      <c r="G56" s="7"/>
      <c r="H56" s="28">
        <f>+H54+H52+H43+H39</f>
        <v>16891527</v>
      </c>
    </row>
    <row r="57" spans="4:8" ht="12.75">
      <c r="D57" s="5"/>
      <c r="F57" s="6"/>
      <c r="G57" s="6"/>
      <c r="H57" s="6"/>
    </row>
    <row r="58" spans="2:8" ht="12.75">
      <c r="B58" s="4" t="s">
        <v>25</v>
      </c>
      <c r="D58" s="5"/>
      <c r="F58" s="37">
        <v>4594983</v>
      </c>
      <c r="G58" s="9"/>
      <c r="H58" s="37">
        <v>3408476</v>
      </c>
    </row>
    <row r="59" spans="4:8" ht="12.75">
      <c r="D59" s="5"/>
      <c r="F59" s="6"/>
      <c r="G59" s="6"/>
      <c r="H59" s="6"/>
    </row>
    <row r="60" spans="2:9" ht="12.75">
      <c r="B60" t="s">
        <v>26</v>
      </c>
      <c r="D60" s="5"/>
      <c r="F60" s="30">
        <f>F43/F41</f>
        <v>1.9376710807954314</v>
      </c>
      <c r="G60" s="9"/>
      <c r="H60" s="30">
        <f>H43/H41</f>
        <v>2.8099828586146565</v>
      </c>
      <c r="I60" s="57"/>
    </row>
    <row r="61" spans="4:8" ht="12.75">
      <c r="D61" s="5"/>
      <c r="F61" s="6"/>
      <c r="G61" s="6"/>
      <c r="H61" s="6"/>
    </row>
    <row r="62" spans="2:8" ht="12.75">
      <c r="B62" s="118" t="s">
        <v>143</v>
      </c>
      <c r="C62" s="118"/>
      <c r="D62" s="118"/>
      <c r="E62" s="118"/>
      <c r="F62" s="118"/>
      <c r="G62" s="118"/>
      <c r="H62" s="118"/>
    </row>
    <row r="63" spans="2:8" ht="12.75">
      <c r="B63" s="118"/>
      <c r="C63" s="118"/>
      <c r="D63" s="118"/>
      <c r="E63" s="118"/>
      <c r="F63" s="118"/>
      <c r="G63" s="118"/>
      <c r="H63" s="118"/>
    </row>
    <row r="64" spans="6:8" ht="12.75">
      <c r="F64" s="6"/>
      <c r="G64" s="6"/>
      <c r="H64" s="6"/>
    </row>
    <row r="65" spans="6:8" ht="12.75">
      <c r="F65" s="16">
        <f>+F56-F28</f>
        <v>0</v>
      </c>
      <c r="G65" s="6"/>
      <c r="H65" s="6">
        <f>+H56-H28</f>
        <v>0</v>
      </c>
    </row>
    <row r="66" spans="6:8" ht="12.75">
      <c r="F66" s="6"/>
      <c r="G66" s="6"/>
      <c r="H66" s="6"/>
    </row>
    <row r="67" ht="12.75">
      <c r="F67" s="10"/>
    </row>
  </sheetData>
  <mergeCells count="3">
    <mergeCell ref="B4:H4"/>
    <mergeCell ref="B1:H1"/>
    <mergeCell ref="B62:H63"/>
  </mergeCells>
  <printOptions/>
  <pageMargins left="0.75" right="0.75" top="0.8" bottom="0.79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76"/>
  <sheetViews>
    <sheetView view="pageBreakPreview" zoomScaleSheetLayoutView="100" workbookViewId="0" topLeftCell="A11">
      <selection activeCell="L33" sqref="L33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11.281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6" max="16" width="11.28125" style="72" bestFit="1" customWidth="1"/>
  </cols>
  <sheetData>
    <row r="1" spans="2:14" ht="18" customHeight="1">
      <c r="B1" s="117" t="s">
        <v>194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4" ht="12.75" customHeight="1">
      <c r="B2" s="103" t="s">
        <v>195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ht="7.5" customHeight="1"/>
    <row r="4" spans="2:14" ht="16.5" customHeight="1">
      <c r="B4" s="122" t="s">
        <v>199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2:14" ht="16.5" customHeight="1">
      <c r="B5" s="122" t="s">
        <v>200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2:14" ht="6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8:16" ht="13.5" thickTop="1">
      <c r="H7" s="40"/>
      <c r="I7" s="40"/>
      <c r="J7" s="40"/>
      <c r="K7" s="40"/>
      <c r="L7" s="124" t="s">
        <v>65</v>
      </c>
      <c r="M7" s="124"/>
      <c r="N7" s="124"/>
      <c r="P7" s="73"/>
    </row>
    <row r="8" spans="6:16" ht="12.75">
      <c r="F8" s="59"/>
      <c r="H8" s="123" t="s">
        <v>35</v>
      </c>
      <c r="I8" s="123"/>
      <c r="J8" s="123"/>
      <c r="K8" s="40"/>
      <c r="L8" s="123" t="s">
        <v>183</v>
      </c>
      <c r="M8" s="123"/>
      <c r="N8" s="123"/>
      <c r="P8" s="73"/>
    </row>
    <row r="9" spans="8:16" ht="13.5" thickBot="1">
      <c r="H9" s="120" t="s">
        <v>182</v>
      </c>
      <c r="I9" s="121"/>
      <c r="J9" s="121"/>
      <c r="K9" s="84"/>
      <c r="L9" s="120" t="s">
        <v>182</v>
      </c>
      <c r="M9" s="121"/>
      <c r="N9" s="121"/>
      <c r="P9" s="77"/>
    </row>
    <row r="10" spans="8:16" ht="12.75">
      <c r="H10" s="109">
        <v>2005</v>
      </c>
      <c r="I10" s="110"/>
      <c r="J10" s="109">
        <v>2004</v>
      </c>
      <c r="K10" s="111"/>
      <c r="L10" s="109">
        <v>2005</v>
      </c>
      <c r="M10" s="105"/>
      <c r="N10" s="105">
        <v>2004</v>
      </c>
      <c r="P10" s="78"/>
    </row>
    <row r="11" spans="8:16" ht="12.75">
      <c r="H11" s="107" t="s">
        <v>36</v>
      </c>
      <c r="I11" s="111"/>
      <c r="J11" s="107" t="s">
        <v>36</v>
      </c>
      <c r="K11" s="111"/>
      <c r="L11" s="107" t="s">
        <v>36</v>
      </c>
      <c r="M11" s="107"/>
      <c r="N11" s="107" t="s">
        <v>36</v>
      </c>
      <c r="P11" s="69"/>
    </row>
    <row r="12" spans="8:16" ht="12.75">
      <c r="H12" s="112" t="s">
        <v>197</v>
      </c>
      <c r="I12" s="111"/>
      <c r="J12" s="112" t="s">
        <v>198</v>
      </c>
      <c r="K12" s="111"/>
      <c r="L12" s="112" t="s">
        <v>197</v>
      </c>
      <c r="M12" s="107"/>
      <c r="N12" s="112" t="s">
        <v>198</v>
      </c>
      <c r="P12" s="69"/>
    </row>
    <row r="13" spans="8:16" ht="12.75">
      <c r="H13" s="40"/>
      <c r="I13" s="85"/>
      <c r="J13" s="40"/>
      <c r="K13" s="85"/>
      <c r="L13" s="40"/>
      <c r="M13" s="85"/>
      <c r="N13" s="40"/>
      <c r="P13" s="79"/>
    </row>
    <row r="14" spans="2:16" ht="12.75">
      <c r="B14" t="s">
        <v>102</v>
      </c>
      <c r="H14" s="40"/>
      <c r="I14" s="42"/>
      <c r="J14" s="40"/>
      <c r="N14" s="40"/>
      <c r="P14" s="79"/>
    </row>
    <row r="15" spans="3:16" ht="12.75">
      <c r="C15" t="s">
        <v>103</v>
      </c>
      <c r="H15" s="45">
        <f>+L15-531136</f>
        <v>221559</v>
      </c>
      <c r="I15" s="71"/>
      <c r="J15" s="45">
        <v>204709</v>
      </c>
      <c r="K15" s="56"/>
      <c r="L15" s="56">
        <v>752695</v>
      </c>
      <c r="M15" s="56"/>
      <c r="N15" s="45">
        <v>641918</v>
      </c>
      <c r="P15" s="79"/>
    </row>
    <row r="16" spans="8:16" ht="9" customHeight="1">
      <c r="H16" s="40"/>
      <c r="I16" s="42"/>
      <c r="J16" s="40"/>
      <c r="N16" s="40"/>
      <c r="P16" s="79"/>
    </row>
    <row r="17" spans="2:16" ht="12.75">
      <c r="B17" s="40" t="s">
        <v>144</v>
      </c>
      <c r="H17" s="45">
        <f>+L17+192721</f>
        <v>-508129</v>
      </c>
      <c r="I17" s="43"/>
      <c r="J17" s="45">
        <v>-1491</v>
      </c>
      <c r="K17" s="6"/>
      <c r="L17" s="45">
        <v>-700850</v>
      </c>
      <c r="M17" s="6"/>
      <c r="N17" s="45">
        <v>-134475</v>
      </c>
      <c r="P17" s="79"/>
    </row>
    <row r="18" spans="8:16" ht="9" customHeight="1">
      <c r="H18" s="45"/>
      <c r="I18" s="43"/>
      <c r="J18" s="45"/>
      <c r="K18" s="6"/>
      <c r="L18" s="15"/>
      <c r="M18" s="6"/>
      <c r="N18" s="45"/>
      <c r="P18" s="79"/>
    </row>
    <row r="19" spans="2:16" ht="12.75">
      <c r="B19" t="s">
        <v>145</v>
      </c>
      <c r="H19" s="45"/>
      <c r="I19" s="43"/>
      <c r="J19" s="45"/>
      <c r="K19" s="6"/>
      <c r="L19" s="15"/>
      <c r="M19" s="6"/>
      <c r="N19" s="45"/>
      <c r="P19" s="79"/>
    </row>
    <row r="20" spans="3:16" ht="12.75">
      <c r="C20" t="s">
        <v>146</v>
      </c>
      <c r="H20" s="45">
        <f>+L20</f>
        <v>-11400</v>
      </c>
      <c r="I20" s="43"/>
      <c r="J20" s="45">
        <v>-7600</v>
      </c>
      <c r="K20" s="6"/>
      <c r="L20" s="15">
        <v>-11400</v>
      </c>
      <c r="M20" s="6"/>
      <c r="N20" s="45">
        <v>-7600</v>
      </c>
      <c r="P20" s="79"/>
    </row>
    <row r="21" spans="8:16" ht="9" customHeight="1">
      <c r="H21" s="45"/>
      <c r="I21" s="43"/>
      <c r="J21" s="45"/>
      <c r="K21" s="6"/>
      <c r="L21" s="15"/>
      <c r="M21" s="6"/>
      <c r="N21" s="45"/>
      <c r="P21" s="79"/>
    </row>
    <row r="22" spans="2:16" ht="12.75">
      <c r="B22" t="s">
        <v>147</v>
      </c>
      <c r="H22" s="45">
        <f>+L22+10786</f>
        <v>3638</v>
      </c>
      <c r="I22" s="43"/>
      <c r="J22" s="45">
        <v>-13882</v>
      </c>
      <c r="K22" s="6"/>
      <c r="L22" s="15">
        <v>-7148</v>
      </c>
      <c r="M22" s="6"/>
      <c r="N22" s="45">
        <v>-25832</v>
      </c>
      <c r="P22" s="79"/>
    </row>
    <row r="23" spans="8:16" ht="9" customHeight="1">
      <c r="H23" s="65"/>
      <c r="I23" s="42"/>
      <c r="J23" s="65"/>
      <c r="L23" s="66"/>
      <c r="N23" s="65"/>
      <c r="P23" s="79"/>
    </row>
    <row r="24" spans="8:16" ht="9" customHeight="1">
      <c r="H24" s="40"/>
      <c r="I24" s="42"/>
      <c r="J24" s="40"/>
      <c r="N24" s="40"/>
      <c r="P24" s="79"/>
    </row>
    <row r="25" spans="2:16" ht="12.75">
      <c r="B25" t="s">
        <v>148</v>
      </c>
      <c r="H25" s="45">
        <f>+SUM(H14:H22)</f>
        <v>-294332</v>
      </c>
      <c r="I25" s="42"/>
      <c r="J25" s="45">
        <f>+SUM(J14:J22)</f>
        <v>181736</v>
      </c>
      <c r="L25" s="45">
        <f>+SUM(L14:L22)</f>
        <v>33297</v>
      </c>
      <c r="N25" s="45">
        <f>+SUM(N14:N22)</f>
        <v>474011</v>
      </c>
      <c r="P25" s="79"/>
    </row>
    <row r="26" spans="8:16" ht="9" customHeight="1">
      <c r="H26" s="40"/>
      <c r="I26" s="42"/>
      <c r="J26" s="40"/>
      <c r="N26" s="40"/>
      <c r="P26" s="79"/>
    </row>
    <row r="27" spans="2:16" ht="12.75">
      <c r="B27" t="s">
        <v>104</v>
      </c>
      <c r="H27" s="45">
        <f>+L27+210662</f>
        <v>-59908</v>
      </c>
      <c r="I27" s="71"/>
      <c r="J27" s="45">
        <v>-73533</v>
      </c>
      <c r="K27" s="56"/>
      <c r="L27" s="56">
        <v>-270570</v>
      </c>
      <c r="M27" s="56"/>
      <c r="N27" s="45">
        <v>-245249</v>
      </c>
      <c r="P27" s="80"/>
    </row>
    <row r="28" spans="8:16" ht="9" customHeight="1">
      <c r="H28" s="65"/>
      <c r="I28" s="42"/>
      <c r="J28" s="65"/>
      <c r="L28" s="66"/>
      <c r="N28" s="65"/>
      <c r="P28" s="79"/>
    </row>
    <row r="29" spans="8:16" ht="9" customHeight="1">
      <c r="H29" s="40"/>
      <c r="I29" s="42"/>
      <c r="J29" s="40"/>
      <c r="N29" s="40"/>
      <c r="P29" s="79"/>
    </row>
    <row r="30" spans="2:16" ht="12.75">
      <c r="B30" t="s">
        <v>105</v>
      </c>
      <c r="H30" s="70">
        <f>+SUM(H25:H27)</f>
        <v>-354240</v>
      </c>
      <c r="I30" s="42"/>
      <c r="J30" s="70">
        <f>+SUM(J25:J27)</f>
        <v>108203</v>
      </c>
      <c r="L30" s="70">
        <f>+SUM(L25:L27)</f>
        <v>-237273</v>
      </c>
      <c r="N30" s="70">
        <f>+SUM(N25:N27)</f>
        <v>228762</v>
      </c>
      <c r="P30" s="79"/>
    </row>
    <row r="31" spans="8:16" ht="9" customHeight="1">
      <c r="H31" s="40"/>
      <c r="I31" s="42"/>
      <c r="J31" s="40"/>
      <c r="N31" s="40"/>
      <c r="P31" s="79"/>
    </row>
    <row r="32" spans="2:16" ht="12.75">
      <c r="B32" t="s">
        <v>102</v>
      </c>
      <c r="H32" s="40"/>
      <c r="I32" s="42"/>
      <c r="J32" s="40"/>
      <c r="N32" s="40"/>
      <c r="P32" s="79"/>
    </row>
    <row r="33" spans="3:16" ht="12.75">
      <c r="C33" t="s">
        <v>106</v>
      </c>
      <c r="H33" s="45">
        <f>+L33-184638</f>
        <v>138243</v>
      </c>
      <c r="I33" s="71"/>
      <c r="J33" s="45">
        <v>26349</v>
      </c>
      <c r="K33" s="56"/>
      <c r="L33" s="56">
        <v>322881</v>
      </c>
      <c r="M33" s="56"/>
      <c r="N33" s="45">
        <v>224721</v>
      </c>
      <c r="P33" s="79"/>
    </row>
    <row r="34" spans="8:16" ht="9" customHeight="1">
      <c r="H34" s="65"/>
      <c r="I34" s="42"/>
      <c r="J34" s="65"/>
      <c r="L34" s="66"/>
      <c r="N34" s="65"/>
      <c r="P34" s="79"/>
    </row>
    <row r="35" spans="8:16" ht="9" customHeight="1">
      <c r="H35" s="40"/>
      <c r="I35" s="42"/>
      <c r="J35" s="40"/>
      <c r="N35" s="40"/>
      <c r="P35" s="79"/>
    </row>
    <row r="36" spans="2:17" ht="12.75">
      <c r="B36" t="s">
        <v>155</v>
      </c>
      <c r="D36" s="12"/>
      <c r="E36" s="13"/>
      <c r="H36" s="45">
        <f>+SUM(H30:H33)</f>
        <v>-215997</v>
      </c>
      <c r="I36" s="43"/>
      <c r="J36" s="45">
        <f>+SUM(J30:J33)</f>
        <v>134552</v>
      </c>
      <c r="K36" s="6"/>
      <c r="L36" s="45">
        <f>+SUM(L30:L33)</f>
        <v>85608</v>
      </c>
      <c r="M36" s="6"/>
      <c r="N36" s="45">
        <f>+SUM(N30:N33)</f>
        <v>453483</v>
      </c>
      <c r="O36" s="46"/>
      <c r="P36" s="79"/>
      <c r="Q36" s="62"/>
    </row>
    <row r="37" spans="8:16" ht="9" customHeight="1">
      <c r="H37" s="45"/>
      <c r="I37" s="43"/>
      <c r="J37" s="45"/>
      <c r="K37" s="6"/>
      <c r="L37" s="6"/>
      <c r="M37" s="6"/>
      <c r="N37" s="45"/>
      <c r="O37" s="46"/>
      <c r="P37" s="79"/>
    </row>
    <row r="38" spans="2:16" ht="12.75">
      <c r="B38" t="s">
        <v>149</v>
      </c>
      <c r="H38" s="45">
        <f>+L38+146839</f>
        <v>-56778</v>
      </c>
      <c r="I38" s="43"/>
      <c r="J38" s="45">
        <v>-49130</v>
      </c>
      <c r="K38" s="6"/>
      <c r="L38" s="15">
        <v>-203617</v>
      </c>
      <c r="M38" s="6"/>
      <c r="N38" s="45">
        <v>-159776</v>
      </c>
      <c r="O38" s="46"/>
      <c r="P38" s="80"/>
    </row>
    <row r="39" spans="8:16" ht="9" customHeight="1">
      <c r="H39" s="45"/>
      <c r="I39" s="43"/>
      <c r="J39" s="45"/>
      <c r="K39" s="6"/>
      <c r="L39" s="15"/>
      <c r="M39" s="6"/>
      <c r="N39" s="45"/>
      <c r="O39" s="46"/>
      <c r="P39" s="79"/>
    </row>
    <row r="40" spans="2:16" ht="12.75">
      <c r="B40" t="s">
        <v>150</v>
      </c>
      <c r="H40" s="45">
        <f>+L40+96675</f>
        <v>-156804</v>
      </c>
      <c r="I40" s="43"/>
      <c r="J40" s="45">
        <v>-24901</v>
      </c>
      <c r="K40" s="6"/>
      <c r="L40" s="15">
        <v>-253479</v>
      </c>
      <c r="M40" s="6"/>
      <c r="N40" s="45">
        <v>-116236</v>
      </c>
      <c r="O40" s="46"/>
      <c r="P40" s="79"/>
    </row>
    <row r="41" spans="8:16" ht="9" customHeight="1">
      <c r="H41" s="45"/>
      <c r="I41" s="43"/>
      <c r="J41" s="45"/>
      <c r="K41" s="6"/>
      <c r="L41" s="15"/>
      <c r="M41" s="6"/>
      <c r="N41" s="45"/>
      <c r="O41" s="46"/>
      <c r="P41" s="79"/>
    </row>
    <row r="42" spans="2:16" ht="12.75">
      <c r="B42" s="58" t="s">
        <v>63</v>
      </c>
      <c r="D42" s="12"/>
      <c r="E42" s="13"/>
      <c r="H42" s="45">
        <f>+L42+23748</f>
        <v>-4916</v>
      </c>
      <c r="I42" s="43"/>
      <c r="J42" s="45">
        <v>-16085</v>
      </c>
      <c r="K42" s="6"/>
      <c r="L42" s="15">
        <v>-28664</v>
      </c>
      <c r="M42" s="6"/>
      <c r="N42" s="45">
        <v>-58425</v>
      </c>
      <c r="O42" s="46"/>
      <c r="P42" s="79"/>
    </row>
    <row r="43" spans="8:16" ht="9" customHeight="1">
      <c r="H43" s="51"/>
      <c r="I43" s="67"/>
      <c r="J43" s="51"/>
      <c r="K43" s="68"/>
      <c r="L43" s="31"/>
      <c r="M43" s="68"/>
      <c r="N43" s="51"/>
      <c r="O43" s="46"/>
      <c r="P43" s="79"/>
    </row>
    <row r="44" spans="8:16" ht="9" customHeight="1">
      <c r="H44" s="45"/>
      <c r="I44" s="67"/>
      <c r="J44" s="45"/>
      <c r="K44" s="68"/>
      <c r="L44" s="15"/>
      <c r="M44" s="68"/>
      <c r="N44" s="45"/>
      <c r="O44" s="46"/>
      <c r="P44" s="79"/>
    </row>
    <row r="45" spans="2:16" ht="12.75">
      <c r="B45" s="2" t="s">
        <v>151</v>
      </c>
      <c r="H45" s="45">
        <f>SUM(H36:H43)</f>
        <v>-434495</v>
      </c>
      <c r="I45" s="43"/>
      <c r="J45" s="45">
        <f>SUM(J36:J43)</f>
        <v>44436</v>
      </c>
      <c r="K45" s="6"/>
      <c r="L45" s="15">
        <f>SUM(L36:L44)</f>
        <v>-400152</v>
      </c>
      <c r="M45" s="6"/>
      <c r="N45" s="45">
        <f>SUM(N36:N43)</f>
        <v>119046</v>
      </c>
      <c r="O45" s="46"/>
      <c r="P45" s="79"/>
    </row>
    <row r="46" spans="8:16" ht="9" customHeight="1">
      <c r="H46" s="45"/>
      <c r="I46" s="43"/>
      <c r="J46" s="45"/>
      <c r="K46" s="6"/>
      <c r="L46" s="15"/>
      <c r="M46" s="6"/>
      <c r="N46" s="45"/>
      <c r="O46" s="46"/>
      <c r="P46" s="79"/>
    </row>
    <row r="47" spans="2:16" ht="12.75" hidden="1">
      <c r="B47" s="32" t="s">
        <v>27</v>
      </c>
      <c r="C47" s="32"/>
      <c r="D47" s="33"/>
      <c r="E47" s="34"/>
      <c r="F47" s="32"/>
      <c r="G47" s="32"/>
      <c r="H47" s="52">
        <v>0</v>
      </c>
      <c r="I47" s="44"/>
      <c r="J47" s="52">
        <v>0</v>
      </c>
      <c r="K47" s="36"/>
      <c r="L47" s="35">
        <f>-309+309</f>
        <v>0</v>
      </c>
      <c r="M47" s="36"/>
      <c r="N47" s="52">
        <v>0</v>
      </c>
      <c r="O47" s="46"/>
      <c r="P47" s="79"/>
    </row>
    <row r="48" spans="8:16" ht="9" customHeight="1" hidden="1">
      <c r="H48" s="45"/>
      <c r="I48" s="43"/>
      <c r="J48" s="45"/>
      <c r="K48" s="6"/>
      <c r="L48" s="15"/>
      <c r="M48" s="6"/>
      <c r="N48" s="45"/>
      <c r="O48" s="46"/>
      <c r="P48" s="79"/>
    </row>
    <row r="49" spans="2:16" ht="12.75">
      <c r="B49" t="s">
        <v>28</v>
      </c>
      <c r="H49" s="45"/>
      <c r="I49" s="43"/>
      <c r="J49" s="45"/>
      <c r="K49" s="6"/>
      <c r="L49" s="15"/>
      <c r="M49" s="6"/>
      <c r="N49" s="45"/>
      <c r="O49" s="46"/>
      <c r="P49" s="79"/>
    </row>
    <row r="50" spans="3:16" ht="12.75">
      <c r="C50" t="s">
        <v>29</v>
      </c>
      <c r="H50" s="45">
        <f>+L50-549</f>
        <v>-295</v>
      </c>
      <c r="I50" s="43"/>
      <c r="J50" s="45">
        <v>-646</v>
      </c>
      <c r="K50" s="6"/>
      <c r="L50" s="15">
        <v>254</v>
      </c>
      <c r="M50" s="6"/>
      <c r="N50" s="45">
        <v>-570</v>
      </c>
      <c r="O50" s="46"/>
      <c r="P50" s="79"/>
    </row>
    <row r="51" spans="8:16" ht="9" customHeight="1">
      <c r="H51" s="51"/>
      <c r="I51" s="67"/>
      <c r="J51" s="51"/>
      <c r="K51" s="68"/>
      <c r="L51" s="31"/>
      <c r="M51" s="68"/>
      <c r="N51" s="51"/>
      <c r="O51" s="46"/>
      <c r="P51" s="79"/>
    </row>
    <row r="52" spans="8:16" ht="9" customHeight="1">
      <c r="H52" s="45"/>
      <c r="I52" s="67"/>
      <c r="J52" s="45"/>
      <c r="K52" s="68"/>
      <c r="L52" s="15"/>
      <c r="M52" s="68"/>
      <c r="N52" s="45"/>
      <c r="O52" s="46"/>
      <c r="P52" s="79"/>
    </row>
    <row r="53" spans="2:16" ht="12.75">
      <c r="B53" s="2" t="s">
        <v>152</v>
      </c>
      <c r="H53" s="45">
        <f>+SUM(H45:H50)</f>
        <v>-434790</v>
      </c>
      <c r="I53" s="43"/>
      <c r="J53" s="45">
        <f>+SUM(J45:J50)</f>
        <v>43790</v>
      </c>
      <c r="K53" s="6"/>
      <c r="L53" s="15">
        <f>+SUM(L45:L50)</f>
        <v>-399898</v>
      </c>
      <c r="M53" s="6"/>
      <c r="N53" s="45">
        <f>+SUM(N45:N50)</f>
        <v>118476</v>
      </c>
      <c r="O53" s="46"/>
      <c r="P53" s="79"/>
    </row>
    <row r="54" spans="8:16" ht="9" customHeight="1">
      <c r="H54" s="45"/>
      <c r="I54" s="43"/>
      <c r="J54" s="45"/>
      <c r="K54" s="6"/>
      <c r="L54" s="15"/>
      <c r="M54" s="6"/>
      <c r="N54" s="45"/>
      <c r="O54" s="46"/>
      <c r="P54" s="79"/>
    </row>
    <row r="55" spans="2:16" ht="12.75">
      <c r="B55" t="s">
        <v>30</v>
      </c>
      <c r="H55" s="45">
        <f>+L55+5397</f>
        <v>-1898</v>
      </c>
      <c r="I55" s="43"/>
      <c r="J55" s="45">
        <v>-2064</v>
      </c>
      <c r="K55" s="6"/>
      <c r="L55" s="15">
        <v>-7295</v>
      </c>
      <c r="M55" s="6"/>
      <c r="N55" s="45">
        <v>-6333</v>
      </c>
      <c r="O55" s="46"/>
      <c r="P55" s="80"/>
    </row>
    <row r="56" spans="8:16" ht="9" customHeight="1">
      <c r="H56" s="45"/>
      <c r="I56" s="43"/>
      <c r="J56" s="45"/>
      <c r="K56" s="6"/>
      <c r="L56" s="15"/>
      <c r="M56" s="6"/>
      <c r="N56" s="45"/>
      <c r="O56" s="46"/>
      <c r="P56" s="80"/>
    </row>
    <row r="57" spans="2:16" ht="12.75">
      <c r="B57" t="s">
        <v>153</v>
      </c>
      <c r="H57" s="45">
        <f>+L57+10488</f>
        <v>-26307</v>
      </c>
      <c r="I57" s="43"/>
      <c r="J57" s="45">
        <v>4750</v>
      </c>
      <c r="K57" s="6"/>
      <c r="L57" s="15">
        <v>-36795</v>
      </c>
      <c r="M57" s="6"/>
      <c r="N57" s="45">
        <v>-18248</v>
      </c>
      <c r="O57" s="46"/>
      <c r="P57" s="80"/>
    </row>
    <row r="58" spans="8:16" ht="9" customHeight="1">
      <c r="H58" s="51"/>
      <c r="I58" s="67"/>
      <c r="J58" s="51"/>
      <c r="K58" s="68"/>
      <c r="L58" s="31"/>
      <c r="M58" s="68"/>
      <c r="N58" s="51"/>
      <c r="O58" s="46"/>
      <c r="P58" s="79"/>
    </row>
    <row r="59" spans="8:16" ht="9" customHeight="1">
      <c r="H59" s="45"/>
      <c r="I59" s="67"/>
      <c r="J59" s="45"/>
      <c r="K59" s="68"/>
      <c r="L59" s="15"/>
      <c r="M59" s="68"/>
      <c r="N59" s="45"/>
      <c r="O59" s="46"/>
      <c r="P59" s="79"/>
    </row>
    <row r="60" spans="2:16" ht="12.75">
      <c r="B60" s="2" t="s">
        <v>154</v>
      </c>
      <c r="H60" s="45">
        <f>+SUM(H53:H57)</f>
        <v>-462995</v>
      </c>
      <c r="I60" s="43"/>
      <c r="J60" s="45">
        <f>+SUM(J53:J57)</f>
        <v>46476</v>
      </c>
      <c r="K60" s="6"/>
      <c r="L60" s="15">
        <f>+SUM(L53:L57)</f>
        <v>-443988</v>
      </c>
      <c r="M60" s="6"/>
      <c r="N60" s="45">
        <f>+SUM(N53:N57)</f>
        <v>93895</v>
      </c>
      <c r="O60" s="46"/>
      <c r="P60" s="79"/>
    </row>
    <row r="61" spans="8:16" ht="9" customHeight="1">
      <c r="H61" s="45"/>
      <c r="I61" s="43"/>
      <c r="J61" s="45"/>
      <c r="K61" s="6"/>
      <c r="L61" s="15"/>
      <c r="M61" s="6"/>
      <c r="N61" s="45"/>
      <c r="O61" s="46"/>
      <c r="P61" s="79"/>
    </row>
    <row r="62" spans="2:16" ht="12.75">
      <c r="B62" t="s">
        <v>31</v>
      </c>
      <c r="H62" s="45">
        <f>+L62+1999</f>
        <v>-10453</v>
      </c>
      <c r="I62" s="43"/>
      <c r="J62" s="45">
        <v>-3759</v>
      </c>
      <c r="K62" s="6"/>
      <c r="L62" s="15">
        <v>-12452</v>
      </c>
      <c r="M62" s="6"/>
      <c r="N62" s="45">
        <v>-8147</v>
      </c>
      <c r="O62" s="46"/>
      <c r="P62" s="80"/>
    </row>
    <row r="63" spans="8:16" ht="9" customHeight="1">
      <c r="H63" s="51"/>
      <c r="I63" s="67"/>
      <c r="J63" s="51"/>
      <c r="K63" s="68"/>
      <c r="L63" s="31"/>
      <c r="M63" s="68"/>
      <c r="N63" s="51"/>
      <c r="O63" s="46"/>
      <c r="P63" s="79"/>
    </row>
    <row r="64" spans="8:16" ht="9" customHeight="1">
      <c r="H64" s="45"/>
      <c r="I64" s="67"/>
      <c r="J64" s="45"/>
      <c r="K64" s="68"/>
      <c r="L64" s="6"/>
      <c r="M64" s="68"/>
      <c r="N64" s="45"/>
      <c r="O64" s="46"/>
      <c r="P64" s="79"/>
    </row>
    <row r="65" spans="2:16" ht="12.75">
      <c r="B65" s="2" t="s">
        <v>34</v>
      </c>
      <c r="H65" s="45">
        <f>+SUM(H60:H62)</f>
        <v>-473448</v>
      </c>
      <c r="I65" s="67"/>
      <c r="J65" s="45">
        <f>+SUM(J60:J62)</f>
        <v>42717</v>
      </c>
      <c r="K65" s="68"/>
      <c r="L65" s="15">
        <f>+SUM(L60:L62)</f>
        <v>-456440</v>
      </c>
      <c r="M65" s="68"/>
      <c r="N65" s="45">
        <f>+SUM(N60:N62)</f>
        <v>85748</v>
      </c>
      <c r="O65" s="46"/>
      <c r="P65" s="79"/>
    </row>
    <row r="66" spans="8:16" ht="9" customHeight="1" thickBot="1">
      <c r="H66" s="55"/>
      <c r="I66" s="67"/>
      <c r="J66" s="55"/>
      <c r="K66" s="68"/>
      <c r="L66" s="14"/>
      <c r="M66" s="68"/>
      <c r="N66" s="53"/>
      <c r="O66" s="46"/>
      <c r="P66" s="79"/>
    </row>
    <row r="67" spans="8:16" ht="9" customHeight="1" thickTop="1">
      <c r="H67" s="47"/>
      <c r="I67" s="67"/>
      <c r="J67" s="47"/>
      <c r="K67" s="68"/>
      <c r="L67" s="6"/>
      <c r="M67" s="68"/>
      <c r="N67" s="47"/>
      <c r="O67" s="46"/>
      <c r="P67" s="79"/>
    </row>
    <row r="68" spans="2:16" ht="12.75">
      <c r="B68" s="2" t="s">
        <v>32</v>
      </c>
      <c r="H68" s="54">
        <f>+H65/562965*100</f>
        <v>-84.09901148384003</v>
      </c>
      <c r="I68" s="43"/>
      <c r="J68" s="54">
        <f>+J65/562965*100</f>
        <v>7.587860701819829</v>
      </c>
      <c r="K68" s="6"/>
      <c r="L68" s="16">
        <f>+L65/562965*100</f>
        <v>-81.07786452088496</v>
      </c>
      <c r="M68" s="6"/>
      <c r="N68" s="54">
        <f>+N65/562965*100</f>
        <v>15.231497517607668</v>
      </c>
      <c r="O68" s="10"/>
      <c r="P68" s="81"/>
    </row>
    <row r="69" spans="8:14" ht="9" customHeight="1">
      <c r="H69" s="6"/>
      <c r="I69" s="6"/>
      <c r="J69" s="6"/>
      <c r="K69" s="6"/>
      <c r="L69" s="6"/>
      <c r="M69" s="6"/>
      <c r="N69" s="47"/>
    </row>
    <row r="70" spans="2:14" ht="12.75">
      <c r="B70" s="2" t="s">
        <v>192</v>
      </c>
      <c r="H70" s="64">
        <v>0</v>
      </c>
      <c r="I70" s="64"/>
      <c r="J70" s="64">
        <v>0</v>
      </c>
      <c r="K70" s="64"/>
      <c r="L70" s="64">
        <v>0</v>
      </c>
      <c r="M70" s="64"/>
      <c r="N70" s="64">
        <v>0</v>
      </c>
    </row>
    <row r="71" ht="9" customHeight="1"/>
    <row r="72" spans="2:14" ht="12.75" customHeight="1">
      <c r="B72" t="s">
        <v>99</v>
      </c>
      <c r="C72" s="119" t="s">
        <v>110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3:14" ht="12.7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ht="4.5" customHeight="1"/>
    <row r="75" spans="2:14" ht="12.75">
      <c r="B75" s="118" t="s">
        <v>156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2:14" ht="12.75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</sheetData>
  <mergeCells count="10">
    <mergeCell ref="C72:N73"/>
    <mergeCell ref="B75:N76"/>
    <mergeCell ref="B1:N1"/>
    <mergeCell ref="H9:J9"/>
    <mergeCell ref="L9:N9"/>
    <mergeCell ref="B4:N4"/>
    <mergeCell ref="B5:N5"/>
    <mergeCell ref="H8:J8"/>
    <mergeCell ref="L8:N8"/>
    <mergeCell ref="L7:N7"/>
  </mergeCells>
  <printOptions horizontalCentered="1"/>
  <pageMargins left="0.75" right="0.72" top="0.44" bottom="0.41" header="0.3" footer="0.25"/>
  <pageSetup horizontalDpi="600" verticalDpi="600" orientation="portrait" paperSize="9" scale="96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0" zoomScaleNormal="90" zoomScaleSheetLayoutView="90" workbookViewId="0" topLeftCell="E25">
      <selection activeCell="T31" sqref="T31"/>
    </sheetView>
  </sheetViews>
  <sheetFormatPr defaultColWidth="9.140625" defaultRowHeight="12.75"/>
  <cols>
    <col min="1" max="1" width="2.140625" style="20" customWidth="1"/>
    <col min="2" max="3" width="9.140625" style="20" customWidth="1"/>
    <col min="4" max="4" width="31.7109375" style="20" customWidth="1"/>
    <col min="5" max="5" width="1.7109375" style="20" customWidth="1"/>
    <col min="6" max="6" width="11.7109375" style="21" customWidth="1"/>
    <col min="7" max="7" width="1.7109375" style="20" customWidth="1"/>
    <col min="8" max="8" width="11.7109375" style="21" customWidth="1"/>
    <col min="9" max="9" width="1.7109375" style="20" customWidth="1"/>
    <col min="10" max="10" width="11.7109375" style="21" customWidth="1"/>
    <col min="11" max="11" width="1.7109375" style="20" customWidth="1"/>
    <col min="12" max="12" width="11.7109375" style="21" customWidth="1"/>
    <col min="13" max="13" width="1.7109375" style="20" customWidth="1"/>
    <col min="14" max="14" width="12.8515625" style="20" customWidth="1"/>
    <col min="15" max="15" width="1.7109375" style="20" customWidth="1"/>
    <col min="16" max="16" width="11.7109375" style="21" hidden="1" customWidth="1"/>
    <col min="17" max="17" width="1.7109375" style="20" hidden="1" customWidth="1"/>
    <col min="18" max="18" width="11.7109375" style="21" customWidth="1"/>
    <col min="19" max="19" width="1.7109375" style="20" customWidth="1"/>
    <col min="20" max="20" width="15.8515625" style="21" bestFit="1" customWidth="1"/>
    <col min="21" max="21" width="9.140625" style="20" customWidth="1"/>
    <col min="22" max="22" width="11.7109375" style="20" bestFit="1" customWidth="1"/>
    <col min="23" max="16384" width="9.140625" style="20" customWidth="1"/>
  </cols>
  <sheetData>
    <row r="1" spans="1:20" ht="20.25">
      <c r="A1" s="117" t="s">
        <v>194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2.75" customHeight="1">
      <c r="A2" s="2" t="s">
        <v>195</v>
      </c>
      <c r="T2" s="23"/>
    </row>
    <row r="3" ht="15.75">
      <c r="T3" s="23"/>
    </row>
    <row r="4" spans="1:20" ht="15.75">
      <c r="A4" s="125" t="s">
        <v>37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15.75">
      <c r="A5" s="125" t="s">
        <v>184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ht="11.25" customHeight="1"/>
    <row r="7" spans="10:18" ht="15.75">
      <c r="J7" s="22"/>
      <c r="L7" s="23" t="s">
        <v>38</v>
      </c>
      <c r="R7" s="24" t="s">
        <v>39</v>
      </c>
    </row>
    <row r="8" ht="15.75">
      <c r="L8" s="23" t="s">
        <v>40</v>
      </c>
    </row>
    <row r="9" spans="6:20" ht="15.75">
      <c r="F9" s="23"/>
      <c r="G9" s="25"/>
      <c r="H9" s="23"/>
      <c r="I9" s="25"/>
      <c r="J9" s="23"/>
      <c r="K9" s="25"/>
      <c r="L9" s="23" t="s">
        <v>41</v>
      </c>
      <c r="M9" s="25"/>
      <c r="N9" s="25"/>
      <c r="O9" s="25"/>
      <c r="P9" s="23" t="s">
        <v>60</v>
      </c>
      <c r="Q9" s="25"/>
      <c r="R9" s="23"/>
      <c r="S9" s="25"/>
      <c r="T9" s="23"/>
    </row>
    <row r="10" spans="6:20" ht="15.75">
      <c r="F10" s="23" t="s">
        <v>42</v>
      </c>
      <c r="G10" s="25"/>
      <c r="H10" s="23" t="s">
        <v>43</v>
      </c>
      <c r="I10" s="25"/>
      <c r="J10" s="23" t="s">
        <v>44</v>
      </c>
      <c r="K10" s="25"/>
      <c r="L10" s="23" t="s">
        <v>45</v>
      </c>
      <c r="M10" s="25"/>
      <c r="N10" s="23" t="s">
        <v>46</v>
      </c>
      <c r="O10" s="25"/>
      <c r="P10" s="23" t="s">
        <v>61</v>
      </c>
      <c r="Q10" s="25"/>
      <c r="R10" s="23" t="s">
        <v>47</v>
      </c>
      <c r="S10" s="25"/>
      <c r="T10" s="23"/>
    </row>
    <row r="11" spans="6:20" ht="15.75">
      <c r="F11" s="23" t="s">
        <v>46</v>
      </c>
      <c r="G11" s="25"/>
      <c r="H11" s="23" t="s">
        <v>48</v>
      </c>
      <c r="I11" s="25"/>
      <c r="J11" s="23" t="s">
        <v>49</v>
      </c>
      <c r="K11" s="25"/>
      <c r="L11" s="23" t="s">
        <v>44</v>
      </c>
      <c r="M11" s="25"/>
      <c r="N11" s="23" t="s">
        <v>44</v>
      </c>
      <c r="O11" s="25"/>
      <c r="P11" s="23" t="s">
        <v>44</v>
      </c>
      <c r="Q11" s="25"/>
      <c r="R11" s="23" t="s">
        <v>50</v>
      </c>
      <c r="S11" s="25"/>
      <c r="T11" s="23" t="s">
        <v>51</v>
      </c>
    </row>
    <row r="12" spans="1:20" ht="15.75">
      <c r="A12" s="25" t="s">
        <v>52</v>
      </c>
      <c r="D12" s="74"/>
      <c r="F12" s="23" t="s">
        <v>36</v>
      </c>
      <c r="G12" s="25"/>
      <c r="H12" s="23" t="s">
        <v>36</v>
      </c>
      <c r="I12" s="25"/>
      <c r="J12" s="23" t="s">
        <v>36</v>
      </c>
      <c r="K12" s="25"/>
      <c r="L12" s="23" t="s">
        <v>36</v>
      </c>
      <c r="M12" s="25"/>
      <c r="N12" s="23" t="s">
        <v>36</v>
      </c>
      <c r="O12" s="25"/>
      <c r="P12" s="23" t="s">
        <v>36</v>
      </c>
      <c r="Q12" s="25"/>
      <c r="R12" s="23" t="s">
        <v>36</v>
      </c>
      <c r="S12" s="25"/>
      <c r="T12" s="23" t="s">
        <v>36</v>
      </c>
    </row>
    <row r="13" spans="4:14" ht="11.25" customHeight="1">
      <c r="D13" s="74"/>
      <c r="N13" s="21"/>
    </row>
    <row r="14" spans="1:21" ht="15.75">
      <c r="A14" s="82" t="s">
        <v>107</v>
      </c>
      <c r="B14" s="38"/>
      <c r="C14" s="38"/>
      <c r="D14" s="75"/>
      <c r="E14" s="38"/>
      <c r="F14" s="39">
        <v>562965</v>
      </c>
      <c r="G14" s="49"/>
      <c r="H14" s="39">
        <v>595505</v>
      </c>
      <c r="I14" s="49"/>
      <c r="J14" s="39">
        <v>163919</v>
      </c>
      <c r="K14" s="49"/>
      <c r="L14" s="39">
        <v>4914</v>
      </c>
      <c r="M14" s="49"/>
      <c r="N14" s="39">
        <v>9712</v>
      </c>
      <c r="O14" s="49"/>
      <c r="P14" s="39">
        <v>0</v>
      </c>
      <c r="Q14" s="49"/>
      <c r="R14" s="39">
        <v>195999</v>
      </c>
      <c r="S14" s="49"/>
      <c r="T14" s="39">
        <f>SUM(F14:R14)</f>
        <v>1533014</v>
      </c>
      <c r="U14" s="38"/>
    </row>
    <row r="15" spans="1:21" ht="15.75">
      <c r="A15" s="38" t="s">
        <v>116</v>
      </c>
      <c r="B15" s="38"/>
      <c r="C15" s="38"/>
      <c r="D15" s="75"/>
      <c r="E15" s="38"/>
      <c r="F15" s="39"/>
      <c r="G15" s="49"/>
      <c r="H15" s="39"/>
      <c r="I15" s="49"/>
      <c r="J15" s="39"/>
      <c r="K15" s="49"/>
      <c r="L15" s="39"/>
      <c r="M15" s="49"/>
      <c r="N15" s="39"/>
      <c r="O15" s="49"/>
      <c r="P15" s="39"/>
      <c r="Q15" s="49"/>
      <c r="R15" s="39"/>
      <c r="S15" s="49"/>
      <c r="T15" s="39"/>
      <c r="U15" s="38"/>
    </row>
    <row r="16" spans="1:20" ht="15.75">
      <c r="A16" s="38"/>
      <c r="B16" s="38" t="s">
        <v>126</v>
      </c>
      <c r="C16" s="38"/>
      <c r="D16" s="75"/>
      <c r="E16" s="38"/>
      <c r="F16" s="39"/>
      <c r="G16" s="49"/>
      <c r="H16" s="39"/>
      <c r="I16" s="49"/>
      <c r="J16" s="39"/>
      <c r="K16" s="49"/>
      <c r="L16" s="39"/>
      <c r="M16" s="49"/>
      <c r="N16" s="39"/>
      <c r="O16" s="49"/>
      <c r="P16" s="39"/>
      <c r="Q16" s="49"/>
      <c r="R16" s="39"/>
      <c r="S16" s="49"/>
      <c r="T16" s="39"/>
    </row>
    <row r="17" spans="1:20" ht="15.75">
      <c r="A17" s="83" t="s">
        <v>125</v>
      </c>
      <c r="B17" s="38" t="s">
        <v>53</v>
      </c>
      <c r="C17" s="38"/>
      <c r="D17" s="75"/>
      <c r="E17" s="38"/>
      <c r="F17" s="39">
        <v>0</v>
      </c>
      <c r="G17" s="49"/>
      <c r="H17" s="39">
        <v>0</v>
      </c>
      <c r="I17" s="49"/>
      <c r="J17" s="39">
        <v>0</v>
      </c>
      <c r="K17" s="49"/>
      <c r="L17" s="39">
        <v>-1971</v>
      </c>
      <c r="M17" s="49"/>
      <c r="N17" s="39">
        <v>0</v>
      </c>
      <c r="O17" s="49"/>
      <c r="P17" s="39">
        <v>0</v>
      </c>
      <c r="Q17" s="49"/>
      <c r="R17" s="39">
        <v>0</v>
      </c>
      <c r="S17" s="49"/>
      <c r="T17" s="39">
        <f>SUM(F17:R17)</f>
        <v>-1971</v>
      </c>
    </row>
    <row r="18" spans="1:20" ht="15.75">
      <c r="A18" s="38" t="s">
        <v>79</v>
      </c>
      <c r="B18" s="38"/>
      <c r="C18" s="38"/>
      <c r="D18" s="75"/>
      <c r="E18" s="38"/>
      <c r="F18" s="39">
        <v>0</v>
      </c>
      <c r="G18" s="49"/>
      <c r="H18" s="39">
        <v>0</v>
      </c>
      <c r="I18" s="49"/>
      <c r="J18" s="39">
        <v>0</v>
      </c>
      <c r="K18" s="49"/>
      <c r="L18" s="39">
        <v>0</v>
      </c>
      <c r="M18" s="49"/>
      <c r="N18" s="39">
        <v>0</v>
      </c>
      <c r="O18" s="49"/>
      <c r="P18" s="39">
        <v>0</v>
      </c>
      <c r="Q18" s="49"/>
      <c r="R18" s="39">
        <f>+'P&amp;L'!N65</f>
        <v>85748</v>
      </c>
      <c r="S18" s="49"/>
      <c r="T18" s="39">
        <f>SUM(F18:R18)</f>
        <v>85748</v>
      </c>
    </row>
    <row r="19" spans="1:20" ht="15.75">
      <c r="A19" s="20" t="s">
        <v>82</v>
      </c>
      <c r="D19" s="74"/>
      <c r="F19" s="26">
        <v>0</v>
      </c>
      <c r="G19" s="27"/>
      <c r="H19" s="26">
        <v>0</v>
      </c>
      <c r="I19" s="27"/>
      <c r="J19" s="26">
        <v>36614</v>
      </c>
      <c r="K19" s="27"/>
      <c r="L19" s="26">
        <v>0</v>
      </c>
      <c r="M19" s="27"/>
      <c r="N19" s="26">
        <v>0</v>
      </c>
      <c r="O19" s="27"/>
      <c r="P19" s="26">
        <v>0</v>
      </c>
      <c r="Q19" s="27"/>
      <c r="R19" s="26">
        <v>-36614</v>
      </c>
      <c r="S19" s="27"/>
      <c r="T19" s="26">
        <f>SUM(F19:R19)</f>
        <v>0</v>
      </c>
    </row>
    <row r="20" spans="1:20" ht="15.75">
      <c r="A20" s="20" t="s">
        <v>55</v>
      </c>
      <c r="D20" s="74"/>
      <c r="F20" s="26">
        <v>0</v>
      </c>
      <c r="G20" s="27"/>
      <c r="H20" s="26">
        <v>0</v>
      </c>
      <c r="I20" s="27"/>
      <c r="J20" s="26">
        <v>0</v>
      </c>
      <c r="K20" s="27"/>
      <c r="L20" s="26">
        <v>0</v>
      </c>
      <c r="M20" s="27"/>
      <c r="N20" s="26">
        <v>0</v>
      </c>
      <c r="O20" s="27"/>
      <c r="P20" s="26">
        <v>0</v>
      </c>
      <c r="Q20" s="27"/>
      <c r="R20" s="26">
        <v>-34453</v>
      </c>
      <c r="S20" s="27"/>
      <c r="T20" s="26">
        <f>SUM(F20:R20)</f>
        <v>-34453</v>
      </c>
    </row>
    <row r="21" spans="1:20" ht="15.75">
      <c r="A21" s="20" t="s">
        <v>98</v>
      </c>
      <c r="D21" s="74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</row>
    <row r="22" spans="2:20" ht="15.75">
      <c r="B22" s="20" t="s">
        <v>187</v>
      </c>
      <c r="D22" s="74"/>
      <c r="F22" s="26">
        <v>0</v>
      </c>
      <c r="G22" s="27"/>
      <c r="H22" s="26">
        <v>0</v>
      </c>
      <c r="I22" s="27"/>
      <c r="J22" s="26">
        <v>0</v>
      </c>
      <c r="K22" s="27"/>
      <c r="L22" s="26">
        <v>0</v>
      </c>
      <c r="M22" s="27"/>
      <c r="N22" s="26">
        <v>0</v>
      </c>
      <c r="O22" s="27"/>
      <c r="P22" s="26"/>
      <c r="Q22" s="27"/>
      <c r="R22" s="26">
        <v>-416</v>
      </c>
      <c r="S22" s="27"/>
      <c r="T22" s="26">
        <f>SUM(F22:R22)</f>
        <v>-416</v>
      </c>
    </row>
    <row r="23" spans="1:20" ht="15.75" hidden="1">
      <c r="A23" s="20" t="s">
        <v>131</v>
      </c>
      <c r="D23" s="74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</row>
    <row r="24" spans="2:20" ht="15.75" hidden="1">
      <c r="B24" s="20" t="s">
        <v>132</v>
      </c>
      <c r="D24" s="74"/>
      <c r="F24" s="26">
        <v>0</v>
      </c>
      <c r="G24" s="27"/>
      <c r="H24" s="26">
        <v>0</v>
      </c>
      <c r="I24" s="27"/>
      <c r="J24" s="26">
        <v>0</v>
      </c>
      <c r="K24" s="27"/>
      <c r="L24" s="26">
        <v>0</v>
      </c>
      <c r="M24" s="27"/>
      <c r="N24" s="26">
        <v>0</v>
      </c>
      <c r="O24" s="27"/>
      <c r="P24" s="26"/>
      <c r="Q24" s="27"/>
      <c r="R24" s="26">
        <v>0</v>
      </c>
      <c r="S24" s="27"/>
      <c r="T24" s="26">
        <f>SUM(F24:R24)</f>
        <v>0</v>
      </c>
    </row>
    <row r="25" spans="1:22" ht="16.5" thickBot="1">
      <c r="A25" s="25" t="s">
        <v>185</v>
      </c>
      <c r="D25" s="74"/>
      <c r="F25" s="17">
        <f>SUM(F14:F24)</f>
        <v>562965</v>
      </c>
      <c r="G25" s="18"/>
      <c r="H25" s="17">
        <f>SUM(H14:H24)</f>
        <v>595505</v>
      </c>
      <c r="I25" s="18"/>
      <c r="J25" s="17">
        <f>SUM(J14:J24)</f>
        <v>200533</v>
      </c>
      <c r="K25" s="18"/>
      <c r="L25" s="17">
        <f>SUM(L14:L24)</f>
        <v>2943</v>
      </c>
      <c r="M25" s="18"/>
      <c r="N25" s="17">
        <f>SUM(N14:N24)</f>
        <v>9712</v>
      </c>
      <c r="O25" s="18"/>
      <c r="P25" s="17">
        <f>SUM(P14:P20)</f>
        <v>0</v>
      </c>
      <c r="Q25" s="18"/>
      <c r="R25" s="17">
        <f>SUM(R14:R24)</f>
        <v>210264</v>
      </c>
      <c r="S25" s="18"/>
      <c r="T25" s="17">
        <f>SUM(T14:T24)</f>
        <v>1581922</v>
      </c>
      <c r="V25" s="41"/>
    </row>
    <row r="26" spans="1:4" ht="11.25" customHeight="1">
      <c r="A26" s="74"/>
      <c r="B26" s="74"/>
      <c r="C26" s="74"/>
      <c r="D26" s="74"/>
    </row>
    <row r="27" spans="1:4" ht="11.25" customHeight="1">
      <c r="A27" s="74"/>
      <c r="B27" s="74"/>
      <c r="C27" s="74"/>
      <c r="D27" s="74"/>
    </row>
    <row r="28" spans="1:20" ht="15.75">
      <c r="A28" s="82" t="s">
        <v>157</v>
      </c>
      <c r="F28" s="26">
        <v>562965</v>
      </c>
      <c r="G28" s="27"/>
      <c r="H28" s="26">
        <v>595505</v>
      </c>
      <c r="I28" s="27"/>
      <c r="J28" s="26">
        <v>200533</v>
      </c>
      <c r="K28" s="27"/>
      <c r="L28" s="26">
        <v>2943</v>
      </c>
      <c r="M28" s="27"/>
      <c r="N28" s="26">
        <v>9712</v>
      </c>
      <c r="O28" s="27"/>
      <c r="P28" s="26">
        <v>0</v>
      </c>
      <c r="Q28" s="27"/>
      <c r="R28" s="26">
        <v>210264</v>
      </c>
      <c r="S28" s="27"/>
      <c r="T28" s="39">
        <f>SUM(F28:R28)</f>
        <v>1581922</v>
      </c>
    </row>
    <row r="29" spans="1:20" ht="15.75">
      <c r="A29" s="38" t="s">
        <v>159</v>
      </c>
      <c r="B29" s="38"/>
      <c r="C29" s="38"/>
      <c r="D29" s="38"/>
      <c r="E29" s="38"/>
      <c r="F29" s="39"/>
      <c r="G29" s="49"/>
      <c r="H29" s="39"/>
      <c r="I29" s="49"/>
      <c r="J29" s="39"/>
      <c r="K29" s="49"/>
      <c r="L29" s="39"/>
      <c r="M29" s="49"/>
      <c r="N29" s="39"/>
      <c r="O29" s="49"/>
      <c r="P29" s="39">
        <v>0</v>
      </c>
      <c r="Q29" s="49"/>
      <c r="R29" s="39"/>
      <c r="S29" s="49"/>
      <c r="T29" s="39"/>
    </row>
    <row r="30" spans="1:20" ht="15.75">
      <c r="A30" s="38"/>
      <c r="B30" s="38" t="s">
        <v>54</v>
      </c>
      <c r="C30" s="38"/>
      <c r="D30" s="38"/>
      <c r="E30" s="38"/>
      <c r="F30" s="39"/>
      <c r="G30" s="49"/>
      <c r="H30" s="39"/>
      <c r="I30" s="49"/>
      <c r="J30" s="39"/>
      <c r="K30" s="49"/>
      <c r="L30" s="39"/>
      <c r="M30" s="49"/>
      <c r="N30" s="39"/>
      <c r="O30" s="49"/>
      <c r="P30" s="39"/>
      <c r="Q30" s="49"/>
      <c r="R30" s="39"/>
      <c r="S30" s="49"/>
      <c r="T30" s="39"/>
    </row>
    <row r="31" spans="1:20" ht="15.75">
      <c r="A31" s="83" t="s">
        <v>125</v>
      </c>
      <c r="B31" s="38" t="s">
        <v>53</v>
      </c>
      <c r="C31" s="38"/>
      <c r="D31" s="38"/>
      <c r="E31" s="38"/>
      <c r="F31" s="39">
        <v>0</v>
      </c>
      <c r="G31" s="49"/>
      <c r="H31" s="39">
        <v>0</v>
      </c>
      <c r="I31" s="49"/>
      <c r="J31" s="39">
        <v>0</v>
      </c>
      <c r="K31" s="49"/>
      <c r="L31" s="39">
        <v>2661</v>
      </c>
      <c r="M31" s="49"/>
      <c r="N31" s="39">
        <v>0</v>
      </c>
      <c r="O31" s="49"/>
      <c r="P31" s="39">
        <v>0</v>
      </c>
      <c r="Q31" s="49"/>
      <c r="R31" s="39">
        <v>0</v>
      </c>
      <c r="S31" s="49"/>
      <c r="T31" s="39">
        <f>SUM(F31:R31)</f>
        <v>2661</v>
      </c>
    </row>
    <row r="32" spans="1:20" ht="15.75">
      <c r="A32" s="38" t="s">
        <v>127</v>
      </c>
      <c r="B32" s="38"/>
      <c r="C32" s="38"/>
      <c r="D32" s="38"/>
      <c r="E32" s="38"/>
      <c r="F32" s="39">
        <v>0</v>
      </c>
      <c r="G32" s="49"/>
      <c r="H32" s="39">
        <v>0</v>
      </c>
      <c r="I32" s="49"/>
      <c r="J32" s="39">
        <v>0</v>
      </c>
      <c r="K32" s="49"/>
      <c r="L32" s="39">
        <v>0</v>
      </c>
      <c r="M32" s="49"/>
      <c r="N32" s="39">
        <v>0</v>
      </c>
      <c r="O32" s="49"/>
      <c r="P32" s="39">
        <v>0</v>
      </c>
      <c r="Q32" s="49"/>
      <c r="R32" s="39">
        <f>+'P&amp;L'!L65</f>
        <v>-456440</v>
      </c>
      <c r="S32" s="49"/>
      <c r="T32" s="39">
        <f>SUM(F32:R32)</f>
        <v>-456440</v>
      </c>
    </row>
    <row r="33" spans="1:20" ht="15.75">
      <c r="A33" s="20" t="s">
        <v>82</v>
      </c>
      <c r="F33" s="26">
        <v>0</v>
      </c>
      <c r="G33" s="27"/>
      <c r="H33" s="26">
        <v>0</v>
      </c>
      <c r="I33" s="27"/>
      <c r="J33" s="26">
        <v>0</v>
      </c>
      <c r="K33" s="27"/>
      <c r="L33" s="26">
        <v>0</v>
      </c>
      <c r="M33" s="27"/>
      <c r="N33" s="26">
        <v>0</v>
      </c>
      <c r="O33" s="27"/>
      <c r="P33" s="26"/>
      <c r="Q33" s="27"/>
      <c r="R33" s="26">
        <v>0</v>
      </c>
      <c r="S33" s="27"/>
      <c r="T33" s="26">
        <f>SUM(F33:R33)</f>
        <v>0</v>
      </c>
    </row>
    <row r="34" spans="1:20" ht="15.75">
      <c r="A34" s="20" t="s">
        <v>55</v>
      </c>
      <c r="F34" s="26">
        <v>0</v>
      </c>
      <c r="G34" s="27"/>
      <c r="H34" s="26">
        <v>0</v>
      </c>
      <c r="I34" s="27"/>
      <c r="J34" s="26">
        <v>0</v>
      </c>
      <c r="K34" s="27"/>
      <c r="L34" s="26">
        <v>0</v>
      </c>
      <c r="M34" s="27"/>
      <c r="N34" s="26">
        <v>0</v>
      </c>
      <c r="O34" s="27"/>
      <c r="P34" s="26"/>
      <c r="Q34" s="27"/>
      <c r="R34" s="26">
        <v>-34453</v>
      </c>
      <c r="S34" s="27"/>
      <c r="T34" s="26">
        <f>SUM(F34:R34)</f>
        <v>-34453</v>
      </c>
    </row>
    <row r="35" spans="1:20" ht="15.75">
      <c r="A35" s="20" t="s">
        <v>137</v>
      </c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7"/>
      <c r="R35" s="26"/>
      <c r="S35" s="27"/>
      <c r="T35" s="26"/>
    </row>
    <row r="36" spans="2:20" ht="15.75">
      <c r="B36" s="20" t="s">
        <v>132</v>
      </c>
      <c r="F36" s="26">
        <v>0</v>
      </c>
      <c r="G36" s="27"/>
      <c r="H36" s="26">
        <v>0</v>
      </c>
      <c r="I36" s="27"/>
      <c r="J36" s="26">
        <v>0</v>
      </c>
      <c r="K36" s="27"/>
      <c r="L36" s="26">
        <v>0</v>
      </c>
      <c r="M36" s="27"/>
      <c r="N36" s="26">
        <v>-2849</v>
      </c>
      <c r="O36" s="27"/>
      <c r="P36" s="26"/>
      <c r="Q36" s="27"/>
      <c r="R36" s="26">
        <v>0</v>
      </c>
      <c r="S36" s="27"/>
      <c r="T36" s="26">
        <f>SUM(F36:R36)</f>
        <v>-2849</v>
      </c>
    </row>
    <row r="37" spans="1:20" ht="16.5" thickBot="1">
      <c r="A37" s="25" t="s">
        <v>186</v>
      </c>
      <c r="F37" s="17">
        <f>SUM(F28:F36)</f>
        <v>562965</v>
      </c>
      <c r="G37" s="17">
        <f>SUM(G28:G34)</f>
        <v>0</v>
      </c>
      <c r="H37" s="17">
        <f>SUM(H28:H36)</f>
        <v>595505</v>
      </c>
      <c r="I37" s="17">
        <f>SUM(I28:I34)</f>
        <v>0</v>
      </c>
      <c r="J37" s="17">
        <f>SUM(J28:J36)</f>
        <v>200533</v>
      </c>
      <c r="K37" s="18"/>
      <c r="L37" s="17">
        <f>SUM(L28:L36)</f>
        <v>5604</v>
      </c>
      <c r="M37" s="18"/>
      <c r="N37" s="17">
        <f>SUM(N28:N36)</f>
        <v>6863</v>
      </c>
      <c r="O37" s="18"/>
      <c r="P37" s="17">
        <f>SUM(P29:P33)</f>
        <v>0</v>
      </c>
      <c r="Q37" s="18"/>
      <c r="R37" s="17">
        <f>SUM(R28:R36)</f>
        <v>-280629</v>
      </c>
      <c r="S37" s="18"/>
      <c r="T37" s="17">
        <f>SUM(T28:T36)</f>
        <v>1090841</v>
      </c>
    </row>
    <row r="39" ht="15.75" hidden="1">
      <c r="A39" s="20" t="s">
        <v>62</v>
      </c>
    </row>
    <row r="40" spans="1:20" ht="15.75">
      <c r="A40" s="126" t="s">
        <v>158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0" ht="15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ht="15.75">
      <c r="T42" s="26"/>
    </row>
    <row r="44" ht="15.75">
      <c r="T44" s="50"/>
    </row>
    <row r="46" ht="15.75">
      <c r="T46" s="50">
        <f>+T37-'Bal. Sheet'!F43</f>
        <v>0</v>
      </c>
    </row>
  </sheetData>
  <mergeCells count="4">
    <mergeCell ref="A4:T4"/>
    <mergeCell ref="A5:T5"/>
    <mergeCell ref="A40:T41"/>
    <mergeCell ref="A1:T1"/>
  </mergeCells>
  <printOptions horizontalCentered="1"/>
  <pageMargins left="0.5" right="0.68" top="0.58" bottom="0.47" header="0.34" footer="0.26"/>
  <pageSetup horizontalDpi="600" verticalDpi="600" orientation="landscape" paperSize="9" scale="84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="80" zoomScaleSheetLayoutView="80" workbookViewId="0" topLeftCell="A93">
      <selection activeCell="J106" sqref="J106"/>
    </sheetView>
  </sheetViews>
  <sheetFormatPr defaultColWidth="9.140625" defaultRowHeight="12.75"/>
  <cols>
    <col min="1" max="1" width="2.28125" style="20" customWidth="1"/>
    <col min="2" max="2" width="1.421875" style="20" customWidth="1"/>
    <col min="3" max="3" width="4.57421875" style="20" customWidth="1"/>
    <col min="4" max="5" width="1.7109375" style="20" customWidth="1"/>
    <col min="6" max="6" width="10.57421875" style="20" customWidth="1"/>
    <col min="7" max="7" width="1.7109375" style="20" customWidth="1"/>
    <col min="8" max="9" width="9.140625" style="20" customWidth="1"/>
    <col min="10" max="10" width="14.8515625" style="20" customWidth="1"/>
    <col min="11" max="11" width="6.28125" style="20" customWidth="1"/>
    <col min="12" max="12" width="16.8515625" style="20" customWidth="1"/>
    <col min="13" max="13" width="12.7109375" style="86" customWidth="1"/>
    <col min="14" max="14" width="12.00390625" style="86" customWidth="1"/>
    <col min="15" max="15" width="12.421875" style="20" bestFit="1" customWidth="1"/>
    <col min="16" max="16384" width="9.140625" style="20" customWidth="1"/>
  </cols>
  <sheetData>
    <row r="1" spans="1:14" ht="20.25">
      <c r="A1" s="117" t="s">
        <v>194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2.75" customHeight="1">
      <c r="A2" s="2" t="s">
        <v>195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ht="12" customHeight="1">
      <c r="N3" s="87"/>
    </row>
    <row r="4" spans="1:14" ht="15.75">
      <c r="A4" s="125" t="s">
        <v>66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5.75">
      <c r="A5" s="125" t="s">
        <v>188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3:14" ht="15.75">
      <c r="M6" s="128" t="s">
        <v>189</v>
      </c>
      <c r="N6" s="128"/>
    </row>
    <row r="7" spans="13:14" ht="15.75">
      <c r="M7" s="113" t="s">
        <v>190</v>
      </c>
      <c r="N7" s="113" t="s">
        <v>190</v>
      </c>
    </row>
    <row r="8" spans="13:14" ht="15.75">
      <c r="M8" s="113" t="s">
        <v>178</v>
      </c>
      <c r="N8" s="113" t="s">
        <v>128</v>
      </c>
    </row>
    <row r="9" spans="13:14" ht="15.75">
      <c r="M9" s="87" t="s">
        <v>36</v>
      </c>
      <c r="N9" s="87" t="s">
        <v>36</v>
      </c>
    </row>
    <row r="10" spans="13:14" ht="15.75">
      <c r="M10" s="114" t="s">
        <v>197</v>
      </c>
      <c r="N10" s="114" t="s">
        <v>198</v>
      </c>
    </row>
    <row r="11" spans="1:14" ht="15.75">
      <c r="A11" s="25"/>
      <c r="M11" s="88"/>
      <c r="N11" s="88"/>
    </row>
    <row r="12" spans="1:14" ht="15.75">
      <c r="A12" s="25" t="s">
        <v>67</v>
      </c>
      <c r="M12" s="88"/>
      <c r="N12" s="88"/>
    </row>
    <row r="14" spans="2:14" ht="15.75">
      <c r="B14" s="20" t="s">
        <v>68</v>
      </c>
      <c r="M14" s="60">
        <f>+'P&amp;L'!L53</f>
        <v>-399898</v>
      </c>
      <c r="N14" s="60">
        <f>+'P&amp;L'!N53</f>
        <v>118476</v>
      </c>
    </row>
    <row r="15" spans="2:14" ht="15.75">
      <c r="B15" s="20" t="s">
        <v>69</v>
      </c>
      <c r="M15" s="60"/>
      <c r="N15" s="60"/>
    </row>
    <row r="16" spans="3:14" ht="15.75">
      <c r="C16" s="20" t="s">
        <v>63</v>
      </c>
      <c r="M16" s="60">
        <v>28664</v>
      </c>
      <c r="N16" s="60">
        <v>58425</v>
      </c>
    </row>
    <row r="17" spans="3:14" ht="15.75">
      <c r="C17" s="20" t="s">
        <v>202</v>
      </c>
      <c r="M17" s="60">
        <v>918</v>
      </c>
      <c r="N17" s="63">
        <v>0</v>
      </c>
    </row>
    <row r="18" spans="3:14" ht="15.75" hidden="1">
      <c r="C18" s="20" t="s">
        <v>83</v>
      </c>
      <c r="M18" s="60"/>
      <c r="N18" s="60">
        <v>0</v>
      </c>
    </row>
    <row r="19" spans="3:14" ht="15.75">
      <c r="C19" s="20" t="s">
        <v>205</v>
      </c>
      <c r="M19" s="60">
        <v>78365</v>
      </c>
      <c r="N19" s="63">
        <v>0</v>
      </c>
    </row>
    <row r="20" spans="3:14" ht="15.75">
      <c r="C20" s="20" t="s">
        <v>144</v>
      </c>
      <c r="M20" s="60">
        <v>700850</v>
      </c>
      <c r="N20" s="60">
        <v>134475</v>
      </c>
    </row>
    <row r="21" spans="3:14" ht="15.75">
      <c r="C21" s="20" t="s">
        <v>84</v>
      </c>
      <c r="M21" s="63">
        <v>0</v>
      </c>
      <c r="N21" s="60">
        <v>-149</v>
      </c>
    </row>
    <row r="22" spans="3:14" ht="15.75" hidden="1">
      <c r="C22" s="20" t="s">
        <v>85</v>
      </c>
      <c r="M22" s="63"/>
      <c r="N22" s="60">
        <v>0</v>
      </c>
    </row>
    <row r="23" spans="3:14" ht="15.75">
      <c r="C23" s="20" t="s">
        <v>86</v>
      </c>
      <c r="M23" s="27">
        <v>844</v>
      </c>
      <c r="N23" s="63">
        <v>0</v>
      </c>
    </row>
    <row r="24" spans="3:14" ht="15.75">
      <c r="C24" s="20" t="s">
        <v>87</v>
      </c>
      <c r="M24" s="27">
        <v>-5489</v>
      </c>
      <c r="N24" s="60">
        <v>-11091</v>
      </c>
    </row>
    <row r="25" spans="3:14" ht="15.75" hidden="1">
      <c r="C25" s="20" t="s">
        <v>88</v>
      </c>
      <c r="M25" s="63">
        <v>0</v>
      </c>
      <c r="N25" s="60">
        <v>0</v>
      </c>
    </row>
    <row r="26" spans="3:14" ht="15.75">
      <c r="C26" s="20" t="s">
        <v>201</v>
      </c>
      <c r="M26" s="27">
        <v>80665</v>
      </c>
      <c r="N26" s="60">
        <v>-18783</v>
      </c>
    </row>
    <row r="27" spans="3:14" ht="15.75">
      <c r="C27" s="20" t="s">
        <v>193</v>
      </c>
      <c r="M27" s="60">
        <v>-254</v>
      </c>
      <c r="N27" s="60">
        <v>570</v>
      </c>
    </row>
    <row r="28" spans="3:14" ht="15.75" hidden="1">
      <c r="C28" s="20" t="s">
        <v>174</v>
      </c>
      <c r="M28" s="63">
        <v>0</v>
      </c>
      <c r="N28" s="63">
        <v>0</v>
      </c>
    </row>
    <row r="29" spans="3:14" ht="15.75">
      <c r="C29" s="20" t="s">
        <v>97</v>
      </c>
      <c r="M29" s="49">
        <v>-26974</v>
      </c>
      <c r="N29" s="90">
        <v>-17838</v>
      </c>
    </row>
    <row r="30" spans="3:14" ht="15.75" hidden="1">
      <c r="C30" s="20" t="s">
        <v>179</v>
      </c>
      <c r="M30" s="60">
        <v>0</v>
      </c>
      <c r="N30" s="60">
        <v>0</v>
      </c>
    </row>
    <row r="31" spans="3:14" ht="15.75">
      <c r="C31" s="20" t="s">
        <v>175</v>
      </c>
      <c r="M31" s="61">
        <v>-746</v>
      </c>
      <c r="N31" s="100">
        <v>0</v>
      </c>
    </row>
    <row r="32" spans="3:14" ht="15.75" hidden="1">
      <c r="C32" s="20" t="s">
        <v>89</v>
      </c>
      <c r="M32" s="61"/>
      <c r="N32" s="61">
        <v>0</v>
      </c>
    </row>
    <row r="33" spans="3:14" ht="15.75">
      <c r="C33" s="20" t="s">
        <v>64</v>
      </c>
      <c r="M33" s="60">
        <f>SUM(M14:M32)</f>
        <v>456945</v>
      </c>
      <c r="N33" s="60">
        <f>SUM(N14:N32)</f>
        <v>264085</v>
      </c>
    </row>
    <row r="34" spans="13:14" ht="15.75">
      <c r="M34" s="60"/>
      <c r="N34" s="60"/>
    </row>
    <row r="35" spans="2:14" ht="15.75">
      <c r="B35" s="20" t="s">
        <v>70</v>
      </c>
      <c r="M35" s="60"/>
      <c r="N35" s="60"/>
    </row>
    <row r="36" spans="3:14" ht="15.75">
      <c r="C36" s="20" t="s">
        <v>161</v>
      </c>
      <c r="M36" s="89">
        <v>2995</v>
      </c>
      <c r="N36" s="89">
        <v>-3275</v>
      </c>
    </row>
    <row r="37" spans="3:14" ht="15.75">
      <c r="C37" s="20" t="s">
        <v>168</v>
      </c>
      <c r="M37" s="89">
        <v>6545</v>
      </c>
      <c r="N37" s="89">
        <v>17080</v>
      </c>
    </row>
    <row r="38" spans="3:14" ht="15.75" hidden="1">
      <c r="C38" s="20" t="s">
        <v>117</v>
      </c>
      <c r="M38" s="89">
        <v>0</v>
      </c>
      <c r="N38" s="76">
        <v>0</v>
      </c>
    </row>
    <row r="39" spans="3:14" ht="15.75">
      <c r="C39" s="20" t="s">
        <v>167</v>
      </c>
      <c r="M39" s="97">
        <v>0</v>
      </c>
      <c r="N39" s="60">
        <v>103</v>
      </c>
    </row>
    <row r="40" spans="3:14" ht="15.75">
      <c r="C40" s="20" t="s">
        <v>203</v>
      </c>
      <c r="M40" s="115">
        <v>-100</v>
      </c>
      <c r="N40" s="63">
        <v>0</v>
      </c>
    </row>
    <row r="41" spans="3:14" ht="15.75">
      <c r="C41" s="20" t="s">
        <v>90</v>
      </c>
      <c r="M41" s="89">
        <v>-55789</v>
      </c>
      <c r="N41" s="89">
        <v>17591</v>
      </c>
    </row>
    <row r="42" spans="3:14" ht="15.75">
      <c r="C42" s="20" t="s">
        <v>133</v>
      </c>
      <c r="M42" s="89">
        <v>6949</v>
      </c>
      <c r="N42" s="89">
        <v>5550</v>
      </c>
    </row>
    <row r="43" spans="3:14" ht="15.75">
      <c r="C43" s="20" t="s">
        <v>118</v>
      </c>
      <c r="M43" s="89">
        <v>29100</v>
      </c>
      <c r="N43" s="89">
        <v>58547</v>
      </c>
    </row>
    <row r="44" spans="3:14" ht="15.75">
      <c r="C44" s="20" t="s">
        <v>91</v>
      </c>
      <c r="M44" s="89">
        <v>-1129381</v>
      </c>
      <c r="N44" s="89">
        <f>-909492-134475</f>
        <v>-1043967</v>
      </c>
    </row>
    <row r="45" spans="3:14" ht="15.75">
      <c r="C45" s="20" t="s">
        <v>162</v>
      </c>
      <c r="M45" s="89">
        <v>1428385</v>
      </c>
      <c r="N45" s="89">
        <v>-632286</v>
      </c>
    </row>
    <row r="46" spans="3:14" ht="15.75">
      <c r="C46" s="20" t="s">
        <v>169</v>
      </c>
      <c r="M46" s="89">
        <v>-191900</v>
      </c>
      <c r="N46" s="97">
        <v>0</v>
      </c>
    </row>
    <row r="47" spans="3:14" ht="15.75">
      <c r="C47" s="20" t="s">
        <v>170</v>
      </c>
      <c r="M47" s="89">
        <v>557727</v>
      </c>
      <c r="N47" s="89">
        <v>8266</v>
      </c>
    </row>
    <row r="48" spans="3:14" ht="15.75">
      <c r="C48" s="20" t="s">
        <v>119</v>
      </c>
      <c r="M48" s="60">
        <v>159069</v>
      </c>
      <c r="N48" s="60">
        <v>227311</v>
      </c>
    </row>
    <row r="49" spans="3:14" ht="15.75">
      <c r="C49" s="20" t="s">
        <v>180</v>
      </c>
      <c r="M49" s="60">
        <v>39167</v>
      </c>
      <c r="N49" s="60">
        <v>52684</v>
      </c>
    </row>
    <row r="50" spans="3:14" ht="15.75">
      <c r="C50" s="20" t="s">
        <v>120</v>
      </c>
      <c r="M50" s="60">
        <v>49349</v>
      </c>
      <c r="N50" s="60">
        <v>20151</v>
      </c>
    </row>
    <row r="51" spans="3:14" ht="15.75">
      <c r="C51" s="20" t="s">
        <v>163</v>
      </c>
      <c r="M51" s="60">
        <v>-2359</v>
      </c>
      <c r="N51" s="60">
        <v>-767</v>
      </c>
    </row>
    <row r="52" spans="3:14" ht="15.75">
      <c r="C52" s="20" t="s">
        <v>171</v>
      </c>
      <c r="M52" s="60">
        <v>-3772</v>
      </c>
      <c r="N52" s="60">
        <v>-745</v>
      </c>
    </row>
    <row r="53" spans="3:14" ht="15.75">
      <c r="C53" s="20" t="s">
        <v>172</v>
      </c>
      <c r="M53" s="90">
        <v>444</v>
      </c>
      <c r="N53" s="90">
        <v>200</v>
      </c>
    </row>
    <row r="54" spans="3:14" ht="15.75">
      <c r="C54" s="20" t="s">
        <v>173</v>
      </c>
      <c r="M54" s="61">
        <v>-782</v>
      </c>
      <c r="N54" s="98">
        <v>782</v>
      </c>
    </row>
    <row r="55" spans="2:14" ht="15.75">
      <c r="B55" s="20" t="s">
        <v>177</v>
      </c>
      <c r="M55" s="90">
        <f>SUM(M33:M54)</f>
        <v>1352592</v>
      </c>
      <c r="N55" s="90">
        <f>SUM(N33:N54)</f>
        <v>-1008690</v>
      </c>
    </row>
    <row r="56" spans="3:14" ht="15.75">
      <c r="C56" s="20" t="s">
        <v>76</v>
      </c>
      <c r="M56" s="90">
        <v>-36353</v>
      </c>
      <c r="N56" s="60">
        <v>-54632</v>
      </c>
    </row>
    <row r="57" spans="3:14" ht="15.75">
      <c r="C57" s="20" t="s">
        <v>77</v>
      </c>
      <c r="M57" s="90">
        <v>-3275</v>
      </c>
      <c r="N57" s="61">
        <v>-4703</v>
      </c>
    </row>
    <row r="58" spans="2:14" ht="15.75">
      <c r="B58" s="20" t="s">
        <v>176</v>
      </c>
      <c r="M58" s="91">
        <f>+M55+M56+M57</f>
        <v>1312964</v>
      </c>
      <c r="N58" s="91">
        <f>+N55+N56+N57</f>
        <v>-1068025</v>
      </c>
    </row>
    <row r="59" spans="13:14" ht="15.75">
      <c r="M59" s="90"/>
      <c r="N59" s="90"/>
    </row>
    <row r="60" spans="1:14" ht="15.75">
      <c r="A60" s="126" t="s">
        <v>160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</row>
    <row r="61" spans="1:14" ht="15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ht="20.25">
      <c r="A62" s="117" t="s">
        <v>194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12.75" customHeight="1">
      <c r="A63" s="2" t="s">
        <v>195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ht="12" customHeight="1">
      <c r="M64" s="60"/>
    </row>
    <row r="65" spans="1:14" ht="15.75">
      <c r="A65" s="125" t="s">
        <v>66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1:14" ht="15.75">
      <c r="A66" s="125" t="s">
        <v>191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13:14" ht="15.75">
      <c r="M67" s="128" t="str">
        <f>+M6</f>
        <v>12 MONTHS ENDED</v>
      </c>
      <c r="N67" s="128"/>
    </row>
    <row r="68" spans="13:14" ht="15.75">
      <c r="M68" s="113" t="str">
        <f>+M7</f>
        <v>30 JUNE</v>
      </c>
      <c r="N68" s="113" t="str">
        <f>+N7</f>
        <v>30 JUNE</v>
      </c>
    </row>
    <row r="69" spans="13:14" ht="15.75">
      <c r="M69" s="113" t="str">
        <f>+M8</f>
        <v>2005</v>
      </c>
      <c r="N69" s="113" t="str">
        <f>+N8</f>
        <v>2004</v>
      </c>
    </row>
    <row r="70" spans="13:14" ht="15.75">
      <c r="M70" s="87" t="s">
        <v>36</v>
      </c>
      <c r="N70" s="87" t="s">
        <v>36</v>
      </c>
    </row>
    <row r="71" spans="13:14" ht="15.75">
      <c r="M71" s="114" t="s">
        <v>197</v>
      </c>
      <c r="N71" s="114" t="s">
        <v>198</v>
      </c>
    </row>
    <row r="72" spans="13:14" ht="15.75">
      <c r="M72" s="90"/>
      <c r="N72" s="90"/>
    </row>
    <row r="73" spans="1:14" ht="15.75">
      <c r="A73" s="25" t="s">
        <v>71</v>
      </c>
      <c r="M73" s="60"/>
      <c r="N73" s="60"/>
    </row>
    <row r="74" spans="13:14" ht="15.75">
      <c r="M74" s="60"/>
      <c r="N74" s="60"/>
    </row>
    <row r="75" spans="2:14" ht="15.75">
      <c r="B75" s="20" t="s">
        <v>134</v>
      </c>
      <c r="M75" s="60">
        <v>-195644</v>
      </c>
      <c r="N75" s="60">
        <v>-52185</v>
      </c>
    </row>
    <row r="76" spans="2:14" ht="15.75">
      <c r="B76" s="20" t="s">
        <v>92</v>
      </c>
      <c r="M76" s="27">
        <v>8641</v>
      </c>
      <c r="N76" s="60">
        <v>502</v>
      </c>
    </row>
    <row r="77" spans="2:14" ht="15.75" hidden="1">
      <c r="B77" s="20" t="s">
        <v>166</v>
      </c>
      <c r="M77" s="63">
        <v>0</v>
      </c>
      <c r="N77" s="63">
        <v>0</v>
      </c>
    </row>
    <row r="78" spans="2:14" ht="15.75">
      <c r="B78" s="20" t="s">
        <v>93</v>
      </c>
      <c r="M78" s="27">
        <v>3952</v>
      </c>
      <c r="N78" s="27">
        <v>7986</v>
      </c>
    </row>
    <row r="79" spans="2:14" ht="15.75">
      <c r="B79" s="20" t="s">
        <v>108</v>
      </c>
      <c r="M79" s="60">
        <v>-53696</v>
      </c>
      <c r="N79" s="27">
        <v>0</v>
      </c>
    </row>
    <row r="80" spans="2:14" ht="15.75">
      <c r="B80" s="20" t="s">
        <v>129</v>
      </c>
      <c r="M80" s="27">
        <v>0</v>
      </c>
      <c r="N80" s="60">
        <v>-4097</v>
      </c>
    </row>
    <row r="81" spans="2:14" ht="15.75">
      <c r="B81" s="20" t="s">
        <v>94</v>
      </c>
      <c r="M81" s="27">
        <v>0</v>
      </c>
      <c r="N81" s="60">
        <v>580218</v>
      </c>
    </row>
    <row r="82" spans="2:14" ht="15.75" hidden="1">
      <c r="B82" s="20" t="s">
        <v>95</v>
      </c>
      <c r="M82" s="60">
        <v>0</v>
      </c>
      <c r="N82" s="61">
        <v>0</v>
      </c>
    </row>
    <row r="83" spans="2:14" ht="15.75">
      <c r="B83" s="20" t="s">
        <v>121</v>
      </c>
      <c r="M83" s="91">
        <f>SUM(M75:M82)</f>
        <v>-236747</v>
      </c>
      <c r="N83" s="91">
        <f>SUM(N75:N82)</f>
        <v>532424</v>
      </c>
    </row>
    <row r="84" ht="15.75">
      <c r="M84" s="60"/>
    </row>
    <row r="85" spans="1:13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87"/>
    </row>
    <row r="86" spans="1:13" ht="15.75">
      <c r="A86" s="25" t="s">
        <v>72</v>
      </c>
      <c r="M86" s="60"/>
    </row>
    <row r="87" ht="15.75">
      <c r="M87" s="60"/>
    </row>
    <row r="88" spans="2:14" ht="15.75">
      <c r="B88" s="20" t="s">
        <v>123</v>
      </c>
      <c r="M88" s="60">
        <v>10918</v>
      </c>
      <c r="N88" s="60">
        <v>18975</v>
      </c>
    </row>
    <row r="89" spans="2:14" ht="15.75" hidden="1">
      <c r="B89" s="20" t="s">
        <v>96</v>
      </c>
      <c r="M89" s="60">
        <v>0</v>
      </c>
      <c r="N89" s="60">
        <v>0</v>
      </c>
    </row>
    <row r="90" spans="2:14" ht="15.75" hidden="1">
      <c r="B90" s="20" t="s">
        <v>101</v>
      </c>
      <c r="M90" s="60">
        <v>0</v>
      </c>
      <c r="N90" s="60">
        <v>0</v>
      </c>
    </row>
    <row r="91" spans="2:14" ht="15.75">
      <c r="B91" s="20" t="s">
        <v>115</v>
      </c>
      <c r="M91" s="60">
        <v>-34453</v>
      </c>
      <c r="N91" s="90">
        <v>-34453</v>
      </c>
    </row>
    <row r="92" spans="2:14" ht="15.75" hidden="1">
      <c r="B92" s="20" t="s">
        <v>124</v>
      </c>
      <c r="M92" s="63">
        <v>0</v>
      </c>
      <c r="N92" s="100">
        <v>0</v>
      </c>
    </row>
    <row r="93" spans="2:14" ht="15.75">
      <c r="B93" s="20" t="s">
        <v>73</v>
      </c>
      <c r="M93" s="91">
        <f>SUM(M88:M92)</f>
        <v>-23535</v>
      </c>
      <c r="N93" s="91">
        <f>SUM(N88:N92)</f>
        <v>-15478</v>
      </c>
    </row>
    <row r="94" ht="15.75">
      <c r="M94" s="60"/>
    </row>
    <row r="95" spans="1:14" ht="15.75">
      <c r="A95" s="25" t="s">
        <v>122</v>
      </c>
      <c r="M95" s="60">
        <f>+M93+M83+M58</f>
        <v>1052682</v>
      </c>
      <c r="N95" s="60">
        <f>+N93+N83+N58</f>
        <v>-551079</v>
      </c>
    </row>
    <row r="96" spans="1:14" ht="15.75">
      <c r="A96" s="25"/>
      <c r="M96" s="60"/>
      <c r="N96" s="92"/>
    </row>
    <row r="97" spans="1:14" ht="15.75">
      <c r="A97" s="25" t="s">
        <v>111</v>
      </c>
      <c r="M97" s="60">
        <v>2962</v>
      </c>
      <c r="N97" s="60">
        <v>-1670</v>
      </c>
    </row>
    <row r="98" spans="1:14" ht="15.75">
      <c r="A98" s="25"/>
      <c r="M98" s="60"/>
      <c r="N98" s="92"/>
    </row>
    <row r="99" spans="1:14" ht="15.75" hidden="1">
      <c r="A99" s="25" t="s">
        <v>165</v>
      </c>
      <c r="M99" s="60"/>
      <c r="N99" s="92"/>
    </row>
    <row r="100" spans="1:14" ht="15.75" hidden="1">
      <c r="A100" s="25"/>
      <c r="C100" s="25" t="s">
        <v>135</v>
      </c>
      <c r="M100" s="27">
        <v>0</v>
      </c>
      <c r="N100" s="27">
        <v>0</v>
      </c>
    </row>
    <row r="101" spans="1:13" ht="15.75" hidden="1">
      <c r="A101" s="25"/>
      <c r="M101" s="60"/>
    </row>
    <row r="102" spans="1:14" ht="15.75">
      <c r="A102" s="25" t="s">
        <v>78</v>
      </c>
      <c r="M102" s="90">
        <f>+M103</f>
        <v>2309184</v>
      </c>
      <c r="N102" s="90">
        <f>+N103</f>
        <v>2861933</v>
      </c>
    </row>
    <row r="103" spans="1:14" ht="15.75" hidden="1">
      <c r="A103" s="25"/>
      <c r="C103" s="20" t="s">
        <v>112</v>
      </c>
      <c r="M103" s="93">
        <v>2309184</v>
      </c>
      <c r="N103" s="94">
        <v>2861933</v>
      </c>
    </row>
    <row r="104" spans="3:14" ht="15.75" hidden="1">
      <c r="C104" s="20" t="s">
        <v>113</v>
      </c>
      <c r="M104" s="95"/>
      <c r="N104" s="101">
        <v>0</v>
      </c>
    </row>
    <row r="105" spans="3:14" ht="15.75" hidden="1">
      <c r="C105" s="20" t="s">
        <v>114</v>
      </c>
      <c r="M105" s="90">
        <f>+SUM(M103:M104)</f>
        <v>2309184</v>
      </c>
      <c r="N105" s="90">
        <f>+SUM(N103:N104)</f>
        <v>2861933</v>
      </c>
    </row>
    <row r="106" spans="13:14" ht="15.75">
      <c r="M106" s="60"/>
      <c r="N106" s="76"/>
    </row>
    <row r="107" spans="1:14" ht="16.5" thickBot="1">
      <c r="A107" s="25" t="s">
        <v>74</v>
      </c>
      <c r="M107" s="96">
        <f>+SUM(M95:M100)+M105</f>
        <v>3364828</v>
      </c>
      <c r="N107" s="96">
        <f>+SUM(N95:N100)+N105</f>
        <v>2309184</v>
      </c>
    </row>
    <row r="108" spans="2:14" ht="15.75">
      <c r="B108" s="20" t="s">
        <v>75</v>
      </c>
      <c r="M108" s="60"/>
      <c r="N108" s="60"/>
    </row>
    <row r="109" spans="3:14" ht="15.75">
      <c r="C109" s="20" t="s">
        <v>33</v>
      </c>
      <c r="M109" s="60">
        <f>+'Bal. Sheet'!F13</f>
        <v>2999015</v>
      </c>
      <c r="N109" s="60">
        <f>+'Bal. Sheet'!H13</f>
        <v>1492008</v>
      </c>
    </row>
    <row r="110" spans="3:14" ht="15.75">
      <c r="C110" s="20" t="s">
        <v>164</v>
      </c>
      <c r="M110" s="90">
        <f>+'Bal. Sheet'!F14</f>
        <v>365813</v>
      </c>
      <c r="N110" s="60">
        <f>+'Bal. Sheet'!H14</f>
        <v>817176</v>
      </c>
    </row>
    <row r="111" spans="13:14" ht="16.5" thickBot="1">
      <c r="M111" s="96">
        <f>SUM(M109:M110)</f>
        <v>3364828</v>
      </c>
      <c r="N111" s="96">
        <f>SUM(N109:N110)</f>
        <v>2309184</v>
      </c>
    </row>
    <row r="113" spans="1:14" ht="15.75">
      <c r="A113" s="126" t="s">
        <v>160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</row>
    <row r="114" spans="1:14" ht="15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</row>
    <row r="115" spans="13:14" ht="15.75">
      <c r="M115" s="63">
        <f>+M111-M107</f>
        <v>0</v>
      </c>
      <c r="N115" s="63">
        <f>+N111-N107</f>
        <v>0</v>
      </c>
    </row>
  </sheetData>
  <mergeCells count="10">
    <mergeCell ref="A113:N114"/>
    <mergeCell ref="A1:N1"/>
    <mergeCell ref="A62:N62"/>
    <mergeCell ref="M67:N67"/>
    <mergeCell ref="A4:N4"/>
    <mergeCell ref="A5:N5"/>
    <mergeCell ref="A65:N65"/>
    <mergeCell ref="A66:N66"/>
    <mergeCell ref="M6:N6"/>
    <mergeCell ref="A60:N61"/>
  </mergeCells>
  <printOptions/>
  <pageMargins left="0.17" right="0.18" top="0.64" bottom="0.68" header="0.5" footer="0.5"/>
  <pageSetup horizontalDpi="600" verticalDpi="600" orientation="portrait" paperSize="9" scale="90" r:id="rId1"/>
  <headerFooter alignWithMargins="0">
    <oddFooter>&amp;R5</oddFooter>
  </headerFooter>
  <rowBreaks count="1" manualBreakCount="1"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2005-10-07T06:44:30Z</cp:lastPrinted>
  <dcterms:created xsi:type="dcterms:W3CDTF">2002-10-23T07:32:02Z</dcterms:created>
  <dcterms:modified xsi:type="dcterms:W3CDTF">2005-10-07T06:53:20Z</dcterms:modified>
  <cp:category/>
  <cp:version/>
  <cp:contentType/>
  <cp:contentStatus/>
</cp:coreProperties>
</file>